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3\2023 ЗМІНИ\2023 ЗМІНИ 10\"/>
    </mc:Choice>
  </mc:AlternateContent>
  <bookViews>
    <workbookView xWindow="120" yWindow="75" windowWidth="19410" windowHeight="9795" firstSheet="3" activeTab="11"/>
  </bookViews>
  <sheets>
    <sheet name="2023_0_КНИГА" sheetId="1" r:id="rId1"/>
    <sheet name="2023_0_ЗАТВ" sheetId="2" r:id="rId2"/>
    <sheet name="2023_1_зміни" sheetId="3" r:id="rId3"/>
    <sheet name="2023_2_зміни" sheetId="4" r:id="rId4"/>
    <sheet name="2023_3_зміни" sheetId="5" r:id="rId5"/>
    <sheet name="2023_4_зміни" sheetId="6" r:id="rId6"/>
    <sheet name="2023_5_зміни" sheetId="7" r:id="rId7"/>
    <sheet name="2023_6_зміни" sheetId="8" r:id="rId8"/>
    <sheet name="2023_7_зміни" sheetId="9" r:id="rId9"/>
    <sheet name="2023_8_зміни" sheetId="10" r:id="rId10"/>
    <sheet name="2023_9_зміни" sheetId="11" r:id="rId11"/>
    <sheet name="2023_10_зміни" sheetId="12" r:id="rId12"/>
  </sheets>
  <externalReferences>
    <externalReference r:id="rId13"/>
  </externalReferences>
  <definedNames>
    <definedName name="_xlnm.Print_Titles" localSheetId="11">'2023_10_зміни'!$8:$10</definedName>
    <definedName name="_xlnm.Print_Titles" localSheetId="8">'2023_7_зміни'!$8:$10</definedName>
    <definedName name="_xlnm.Print_Titles" localSheetId="9">'2023_8_зміни'!$8:$10</definedName>
    <definedName name="_xlnm.Print_Titles" localSheetId="10">'2023_9_зміни'!$8:$10</definedName>
    <definedName name="_xlnm.Print_Area" localSheetId="1">'2023_0_ЗАТВ'!$A$1:$G$65</definedName>
    <definedName name="_xlnm.Print_Area" localSheetId="0">'2023_0_КНИГА'!$A$1:$G$65</definedName>
    <definedName name="_xlnm.Print_Area" localSheetId="2">'2023_1_зміни'!$A$1:$G$65</definedName>
    <definedName name="_xlnm.Print_Area" localSheetId="11">'2023_10_зміни'!$A$1:$G$65</definedName>
    <definedName name="_xlnm.Print_Area" localSheetId="3">'2023_2_зміни'!$A$1:$G$65</definedName>
    <definedName name="_xlnm.Print_Area" localSheetId="4">'2023_3_зміни'!$A$1:$G$65</definedName>
    <definedName name="_xlnm.Print_Area" localSheetId="5">'2023_4_зміни'!$A$1:$G$65</definedName>
    <definedName name="_xlnm.Print_Area" localSheetId="6">'2023_5_зміни'!$A$1:$G$65</definedName>
    <definedName name="_xlnm.Print_Area" localSheetId="7">'2023_6_зміни'!$A$1:$G$65</definedName>
    <definedName name="_xlnm.Print_Area" localSheetId="8">'2023_7_зміни'!$A$1:$G$65</definedName>
    <definedName name="_xlnm.Print_Area" localSheetId="9">'2023_8_зміни'!$A$1:$G$65</definedName>
    <definedName name="_xlnm.Print_Area" localSheetId="10">'2023_9_зміни'!$A$1:$G$65</definedName>
  </definedNames>
  <calcPr calcId="152511"/>
</workbook>
</file>

<file path=xl/calcChain.xml><?xml version="1.0" encoding="utf-8"?>
<calcChain xmlns="http://schemas.openxmlformats.org/spreadsheetml/2006/main">
  <c r="E32" i="12" l="1"/>
  <c r="E61" i="12"/>
  <c r="D61" i="12"/>
  <c r="G59" i="12"/>
  <c r="F59" i="12"/>
  <c r="D59" i="12" s="1"/>
  <c r="E59" i="12"/>
  <c r="G58" i="12"/>
  <c r="F58" i="12"/>
  <c r="E58" i="12"/>
  <c r="D58" i="12"/>
  <c r="E57" i="12"/>
  <c r="D55" i="12"/>
  <c r="D54" i="12"/>
  <c r="D53" i="12"/>
  <c r="F51" i="12"/>
  <c r="F50" i="12" s="1"/>
  <c r="D50" i="12" s="1"/>
  <c r="D51" i="12"/>
  <c r="G49" i="12"/>
  <c r="E49" i="12"/>
  <c r="D49" i="12"/>
  <c r="E48" i="12"/>
  <c r="F45" i="12"/>
  <c r="D45" i="12"/>
  <c r="F44" i="12"/>
  <c r="D44" i="12"/>
  <c r="G43" i="12"/>
  <c r="F43" i="12"/>
  <c r="E43" i="12"/>
  <c r="D43" i="12" s="1"/>
  <c r="F42" i="12"/>
  <c r="G42" i="12" s="1"/>
  <c r="G41" i="12" s="1"/>
  <c r="E41" i="12"/>
  <c r="E40" i="12"/>
  <c r="G36" i="12"/>
  <c r="G51" i="12" s="1"/>
  <c r="G50" i="12" s="1"/>
  <c r="D36" i="12"/>
  <c r="G35" i="12"/>
  <c r="G34" i="12" s="1"/>
  <c r="G33" i="12" s="1"/>
  <c r="D35" i="12"/>
  <c r="F34" i="12"/>
  <c r="D34" i="12"/>
  <c r="I33" i="12"/>
  <c r="F33" i="12"/>
  <c r="D33" i="12" s="1"/>
  <c r="L32" i="12"/>
  <c r="D31" i="12"/>
  <c r="D30" i="12"/>
  <c r="G29" i="12"/>
  <c r="G57" i="12" s="1"/>
  <c r="F29" i="12"/>
  <c r="D29" i="12" s="1"/>
  <c r="E29" i="12"/>
  <c r="D27" i="12"/>
  <c r="F26" i="12"/>
  <c r="D26" i="12"/>
  <c r="D25" i="12"/>
  <c r="F24" i="12"/>
  <c r="D24" i="12" s="1"/>
  <c r="L23" i="12"/>
  <c r="J29" i="12" s="1"/>
  <c r="K23" i="12" s="1"/>
  <c r="I23" i="12"/>
  <c r="H23" i="12"/>
  <c r="F23" i="12"/>
  <c r="G23" i="12" s="1"/>
  <c r="D23" i="12"/>
  <c r="E22" i="12"/>
  <c r="D21" i="12"/>
  <c r="G20" i="12"/>
  <c r="F20" i="12"/>
  <c r="D20" i="12" s="1"/>
  <c r="E20" i="12"/>
  <c r="E19" i="12"/>
  <c r="D19" i="12" s="1"/>
  <c r="G16" i="12"/>
  <c r="D16" i="12"/>
  <c r="G15" i="12"/>
  <c r="D15" i="12"/>
  <c r="G14" i="12"/>
  <c r="G13" i="12" s="1"/>
  <c r="F14" i="12"/>
  <c r="E14" i="12"/>
  <c r="D14" i="12"/>
  <c r="F13" i="12"/>
  <c r="E13" i="12"/>
  <c r="F40" i="12" l="1"/>
  <c r="D57" i="12"/>
  <c r="G22" i="12"/>
  <c r="G17" i="12" s="1"/>
  <c r="E18" i="12"/>
  <c r="E28" i="12"/>
  <c r="F32" i="12"/>
  <c r="F48" i="12"/>
  <c r="F57" i="12"/>
  <c r="F41" i="12"/>
  <c r="D41" i="12" s="1"/>
  <c r="E60" i="12"/>
  <c r="G24" i="12"/>
  <c r="D13" i="12"/>
  <c r="L22" i="12"/>
  <c r="J23" i="12"/>
  <c r="J32" i="12" s="1"/>
  <c r="F28" i="12"/>
  <c r="D42" i="12"/>
  <c r="G45" i="12"/>
  <c r="G44" i="12" s="1"/>
  <c r="G40" i="12" s="1"/>
  <c r="E47" i="12"/>
  <c r="E56" i="12"/>
  <c r="F17" i="12"/>
  <c r="F22" i="12"/>
  <c r="D22" i="12" s="1"/>
  <c r="E32" i="11"/>
  <c r="F12" i="12" l="1"/>
  <c r="F37" i="12" s="1"/>
  <c r="F56" i="12"/>
  <c r="F52" i="12" s="1"/>
  <c r="D56" i="12"/>
  <c r="E52" i="12"/>
  <c r="F47" i="12"/>
  <c r="F46" i="12" s="1"/>
  <c r="G46" i="12" s="1"/>
  <c r="G48" i="12"/>
  <c r="G47" i="12" s="1"/>
  <c r="F39" i="12"/>
  <c r="D40" i="12"/>
  <c r="E46" i="12"/>
  <c r="D47" i="12"/>
  <c r="G32" i="12"/>
  <c r="F60" i="12"/>
  <c r="D60" i="12" s="1"/>
  <c r="D48" i="12"/>
  <c r="G39" i="12"/>
  <c r="D28" i="12"/>
  <c r="D32" i="12"/>
  <c r="E17" i="12"/>
  <c r="D18" i="12"/>
  <c r="I22" i="12"/>
  <c r="F23" i="11"/>
  <c r="D52" i="12" l="1"/>
  <c r="E39" i="12"/>
  <c r="D46" i="12"/>
  <c r="F62" i="12"/>
  <c r="F66" i="12" s="1"/>
  <c r="D17" i="12"/>
  <c r="E12" i="12"/>
  <c r="G28" i="12"/>
  <c r="G12" i="12" s="1"/>
  <c r="G37" i="12" s="1"/>
  <c r="G60" i="12"/>
  <c r="G56" i="12" s="1"/>
  <c r="G52" i="12" s="1"/>
  <c r="G62" i="12" s="1"/>
  <c r="G66" i="12" s="1"/>
  <c r="G23" i="11"/>
  <c r="G59" i="11"/>
  <c r="F59" i="11"/>
  <c r="E59" i="11"/>
  <c r="D59" i="11" s="1"/>
  <c r="G58" i="11"/>
  <c r="F58" i="11"/>
  <c r="E58" i="11"/>
  <c r="D58" i="11" s="1"/>
  <c r="D55" i="11"/>
  <c r="D54" i="11"/>
  <c r="D53" i="11"/>
  <c r="F51" i="11"/>
  <c r="F50" i="11" s="1"/>
  <c r="D50" i="11" s="1"/>
  <c r="G49" i="11"/>
  <c r="E49" i="11"/>
  <c r="D49" i="11" s="1"/>
  <c r="E48" i="11"/>
  <c r="E47" i="11"/>
  <c r="F45" i="11"/>
  <c r="F44" i="11" s="1"/>
  <c r="D44" i="11" s="1"/>
  <c r="D45" i="11"/>
  <c r="G43" i="11"/>
  <c r="F43" i="11" s="1"/>
  <c r="E43" i="11" s="1"/>
  <c r="D43" i="11" s="1"/>
  <c r="E41" i="11"/>
  <c r="E40" i="11" s="1"/>
  <c r="G36" i="11"/>
  <c r="G51" i="11" s="1"/>
  <c r="G50" i="11" s="1"/>
  <c r="D36" i="11"/>
  <c r="G35" i="11"/>
  <c r="G45" i="11" s="1"/>
  <c r="G44" i="11" s="1"/>
  <c r="D35" i="11"/>
  <c r="F34" i="11"/>
  <c r="F33" i="11" s="1"/>
  <c r="D33" i="11" s="1"/>
  <c r="I33" i="11"/>
  <c r="I23" i="11" s="1"/>
  <c r="L32" i="11"/>
  <c r="L23" i="11" s="1"/>
  <c r="F32" i="11"/>
  <c r="D31" i="11"/>
  <c r="D30" i="11"/>
  <c r="G29" i="11"/>
  <c r="G57" i="11" s="1"/>
  <c r="F29" i="11"/>
  <c r="F57" i="11" s="1"/>
  <c r="E29" i="11"/>
  <c r="E28" i="11" s="1"/>
  <c r="D27" i="11"/>
  <c r="F26" i="11"/>
  <c r="D26" i="11"/>
  <c r="D25" i="11"/>
  <c r="F24" i="11"/>
  <c r="F48" i="11" s="1"/>
  <c r="D24" i="11"/>
  <c r="E22" i="11"/>
  <c r="D21" i="11"/>
  <c r="G20" i="11"/>
  <c r="F20" i="11"/>
  <c r="D20" i="11" s="1"/>
  <c r="E20" i="11"/>
  <c r="E61" i="11" s="1"/>
  <c r="D61" i="11" s="1"/>
  <c r="E19" i="11"/>
  <c r="E18" i="11" s="1"/>
  <c r="G16" i="11"/>
  <c r="D16" i="11"/>
  <c r="G15" i="11"/>
  <c r="D15" i="11"/>
  <c r="G14" i="11"/>
  <c r="G13" i="11" s="1"/>
  <c r="F14" i="11"/>
  <c r="E14" i="11"/>
  <c r="E13" i="11"/>
  <c r="D39" i="12" l="1"/>
  <c r="E62" i="12"/>
  <c r="E37" i="12"/>
  <c r="D37" i="12" s="1"/>
  <c r="D12" i="12"/>
  <c r="J29" i="11"/>
  <c r="K23" i="11" s="1"/>
  <c r="J23" i="11"/>
  <c r="J32" i="11" s="1"/>
  <c r="L22" i="11"/>
  <c r="D34" i="11"/>
  <c r="D51" i="11"/>
  <c r="D29" i="11"/>
  <c r="D19" i="11"/>
  <c r="F42" i="11"/>
  <c r="D23" i="11"/>
  <c r="D48" i="11"/>
  <c r="F47" i="11"/>
  <c r="F46" i="11" s="1"/>
  <c r="G46" i="11" s="1"/>
  <c r="G48" i="11"/>
  <c r="G47" i="11" s="1"/>
  <c r="E39" i="11"/>
  <c r="F60" i="11"/>
  <c r="F56" i="11" s="1"/>
  <c r="F52" i="11" s="1"/>
  <c r="D32" i="11"/>
  <c r="G32" i="11"/>
  <c r="D14" i="11"/>
  <c r="F13" i="11"/>
  <c r="I22" i="11"/>
  <c r="H23" i="11"/>
  <c r="D18" i="11"/>
  <c r="E17" i="11"/>
  <c r="F28" i="11"/>
  <c r="D28" i="11" s="1"/>
  <c r="G42" i="11"/>
  <c r="G41" i="11" s="1"/>
  <c r="G40" i="11" s="1"/>
  <c r="G39" i="11" s="1"/>
  <c r="E46" i="11"/>
  <c r="F22" i="11"/>
  <c r="G34" i="11"/>
  <c r="G33" i="11" s="1"/>
  <c r="E57" i="11"/>
  <c r="E60" i="11"/>
  <c r="G24" i="11"/>
  <c r="G22" i="11" s="1"/>
  <c r="G17" i="11" s="1"/>
  <c r="E32" i="10"/>
  <c r="D62" i="12" l="1"/>
  <c r="D66" i="12" s="1"/>
  <c r="E66" i="12"/>
  <c r="D46" i="11"/>
  <c r="F41" i="11"/>
  <c r="D42" i="11"/>
  <c r="F17" i="11"/>
  <c r="D17" i="11" s="1"/>
  <c r="D22" i="11"/>
  <c r="D60" i="11"/>
  <c r="D47" i="11"/>
  <c r="G60" i="11"/>
  <c r="G56" i="11" s="1"/>
  <c r="G52" i="11" s="1"/>
  <c r="G62" i="11" s="1"/>
  <c r="G28" i="11"/>
  <c r="G12" i="11" s="1"/>
  <c r="G37" i="11" s="1"/>
  <c r="D57" i="11"/>
  <c r="E56" i="11"/>
  <c r="D13" i="11"/>
  <c r="E12" i="11"/>
  <c r="F23" i="10"/>
  <c r="D41" i="11" l="1"/>
  <c r="F40" i="11"/>
  <c r="G66" i="11"/>
  <c r="E37" i="11"/>
  <c r="F12" i="11"/>
  <c r="F37" i="11" s="1"/>
  <c r="D56" i="11"/>
  <c r="E52" i="11"/>
  <c r="L32" i="10"/>
  <c r="F39" i="11" l="1"/>
  <c r="D40" i="11"/>
  <c r="D12" i="11"/>
  <c r="D37" i="11"/>
  <c r="D52" i="11"/>
  <c r="E62" i="11"/>
  <c r="G59" i="10"/>
  <c r="F59" i="10"/>
  <c r="D59" i="10" s="1"/>
  <c r="E59" i="10"/>
  <c r="G58" i="10"/>
  <c r="F58" i="10"/>
  <c r="E58" i="10"/>
  <c r="G57" i="10"/>
  <c r="D55" i="10"/>
  <c r="D54" i="10"/>
  <c r="D53" i="10"/>
  <c r="F51" i="10"/>
  <c r="D51" i="10"/>
  <c r="F50" i="10"/>
  <c r="D50" i="10" s="1"/>
  <c r="G49" i="10"/>
  <c r="E49" i="10"/>
  <c r="D49" i="10" s="1"/>
  <c r="E48" i="10"/>
  <c r="E47" i="10" s="1"/>
  <c r="E46" i="10" s="1"/>
  <c r="F45" i="10"/>
  <c r="D45" i="10" s="1"/>
  <c r="G43" i="10"/>
  <c r="F43" i="10" s="1"/>
  <c r="E43" i="10" s="1"/>
  <c r="D43" i="10" s="1"/>
  <c r="E41" i="10"/>
  <c r="E40" i="10"/>
  <c r="G36" i="10"/>
  <c r="G51" i="10" s="1"/>
  <c r="G50" i="10" s="1"/>
  <c r="D36" i="10"/>
  <c r="G35" i="10"/>
  <c r="D35" i="10"/>
  <c r="F34" i="10"/>
  <c r="F33" i="10" s="1"/>
  <c r="D33" i="10" s="1"/>
  <c r="D34" i="10"/>
  <c r="I33" i="10"/>
  <c r="I23" i="10" s="1"/>
  <c r="F32" i="10"/>
  <c r="D32" i="10" s="1"/>
  <c r="E60" i="10"/>
  <c r="D31" i="10"/>
  <c r="D30" i="10"/>
  <c r="G29" i="10"/>
  <c r="F29" i="10"/>
  <c r="F57" i="10" s="1"/>
  <c r="E29" i="10"/>
  <c r="E57" i="10" s="1"/>
  <c r="E28" i="10"/>
  <c r="D27" i="10"/>
  <c r="F26" i="10"/>
  <c r="D26" i="10" s="1"/>
  <c r="D25" i="10"/>
  <c r="F24" i="10"/>
  <c r="G24" i="10" s="1"/>
  <c r="L23" i="10"/>
  <c r="J29" i="10" s="1"/>
  <c r="K23" i="10" s="1"/>
  <c r="G23" i="10"/>
  <c r="D23" i="10"/>
  <c r="E22" i="10"/>
  <c r="D21" i="10"/>
  <c r="G20" i="10"/>
  <c r="F20" i="10"/>
  <c r="E20" i="10"/>
  <c r="E61" i="10" s="1"/>
  <c r="D61" i="10" s="1"/>
  <c r="E19" i="10"/>
  <c r="E18" i="10" s="1"/>
  <c r="D19" i="10"/>
  <c r="G16" i="10"/>
  <c r="D16" i="10"/>
  <c r="G15" i="10"/>
  <c r="G14" i="10" s="1"/>
  <c r="G13" i="10" s="1"/>
  <c r="D15" i="10"/>
  <c r="F14" i="10"/>
  <c r="E14" i="10"/>
  <c r="E13" i="10" s="1"/>
  <c r="G34" i="10" l="1"/>
  <c r="G33" i="10" s="1"/>
  <c r="F62" i="11"/>
  <c r="F66" i="11" s="1"/>
  <c r="D39" i="11"/>
  <c r="E66" i="11"/>
  <c r="D20" i="10"/>
  <c r="D14" i="10"/>
  <c r="D29" i="10"/>
  <c r="F48" i="10"/>
  <c r="D48" i="10" s="1"/>
  <c r="L22" i="10"/>
  <c r="D58" i="10"/>
  <c r="J23" i="10"/>
  <c r="J32" i="10" s="1"/>
  <c r="F28" i="10"/>
  <c r="D28" i="10" s="1"/>
  <c r="D18" i="10"/>
  <c r="E17" i="10"/>
  <c r="D57" i="10"/>
  <c r="E56" i="10"/>
  <c r="H23" i="10"/>
  <c r="G22" i="10"/>
  <c r="G17" i="10" s="1"/>
  <c r="E12" i="10"/>
  <c r="F60" i="10"/>
  <c r="F56" i="10" s="1"/>
  <c r="F52" i="10" s="1"/>
  <c r="F13" i="10"/>
  <c r="E39" i="10"/>
  <c r="F42" i="10"/>
  <c r="F47" i="10"/>
  <c r="F22" i="10"/>
  <c r="D22" i="10" s="1"/>
  <c r="D24" i="10"/>
  <c r="F44" i="10"/>
  <c r="G32" i="10"/>
  <c r="G45" i="10"/>
  <c r="G44" i="10" s="1"/>
  <c r="G48" i="10"/>
  <c r="G47" i="10" s="1"/>
  <c r="E32" i="9"/>
  <c r="D62" i="11" l="1"/>
  <c r="D66" i="11" s="1"/>
  <c r="I22" i="10"/>
  <c r="E52" i="10"/>
  <c r="D52" i="10" s="1"/>
  <c r="D56" i="10"/>
  <c r="F46" i="10"/>
  <c r="D47" i="10"/>
  <c r="D60" i="10"/>
  <c r="F41" i="10"/>
  <c r="D41" i="10" s="1"/>
  <c r="D42" i="10"/>
  <c r="G42" i="10"/>
  <c r="G41" i="10" s="1"/>
  <c r="G40" i="10" s="1"/>
  <c r="E37" i="10"/>
  <c r="G60" i="10"/>
  <c r="G56" i="10" s="1"/>
  <c r="G52" i="10" s="1"/>
  <c r="G28" i="10"/>
  <c r="G12" i="10" s="1"/>
  <c r="G37" i="10" s="1"/>
  <c r="D44" i="10"/>
  <c r="F17" i="10"/>
  <c r="D17" i="10" s="1"/>
  <c r="D13" i="10"/>
  <c r="G45" i="9"/>
  <c r="G44" i="9" s="1"/>
  <c r="F45" i="9"/>
  <c r="D45" i="9" s="1"/>
  <c r="F51" i="9"/>
  <c r="F50" i="9" s="1"/>
  <c r="D50" i="9" s="1"/>
  <c r="G35" i="9"/>
  <c r="G59" i="9"/>
  <c r="F59" i="9"/>
  <c r="E59" i="9"/>
  <c r="D59" i="9" s="1"/>
  <c r="G58" i="9"/>
  <c r="F58" i="9"/>
  <c r="E58" i="9"/>
  <c r="D58" i="9" s="1"/>
  <c r="D55" i="9"/>
  <c r="D54" i="9"/>
  <c r="D53" i="9"/>
  <c r="G49" i="9"/>
  <c r="E49" i="9"/>
  <c r="D49" i="9" s="1"/>
  <c r="E48" i="9"/>
  <c r="E47" i="9" s="1"/>
  <c r="G43" i="9"/>
  <c r="F43" i="9" s="1"/>
  <c r="E41" i="9"/>
  <c r="G36" i="9"/>
  <c r="G51" i="9" s="1"/>
  <c r="G50" i="9" s="1"/>
  <c r="D36" i="9"/>
  <c r="D35" i="9"/>
  <c r="F34" i="9"/>
  <c r="D34" i="9" s="1"/>
  <c r="I33" i="9"/>
  <c r="I23" i="9" s="1"/>
  <c r="T32" i="9"/>
  <c r="T23" i="9" s="1"/>
  <c r="F32" i="9"/>
  <c r="D31" i="9"/>
  <c r="D30" i="9"/>
  <c r="K29" i="9"/>
  <c r="G29" i="9"/>
  <c r="G57" i="9" s="1"/>
  <c r="F29" i="9"/>
  <c r="E29" i="9"/>
  <c r="E57" i="9" s="1"/>
  <c r="D27" i="9"/>
  <c r="F26" i="9"/>
  <c r="D26" i="9"/>
  <c r="D25" i="9"/>
  <c r="F24" i="9"/>
  <c r="G24" i="9" s="1"/>
  <c r="F23" i="9"/>
  <c r="F42" i="9" s="1"/>
  <c r="D23" i="9"/>
  <c r="F22" i="9"/>
  <c r="D22" i="9" s="1"/>
  <c r="E22" i="9"/>
  <c r="D21" i="9"/>
  <c r="G20" i="9"/>
  <c r="F20" i="9"/>
  <c r="E20" i="9"/>
  <c r="D20" i="9" s="1"/>
  <c r="E19" i="9"/>
  <c r="D19" i="9" s="1"/>
  <c r="G16" i="9"/>
  <c r="D16" i="9"/>
  <c r="G15" i="9"/>
  <c r="G14" i="9" s="1"/>
  <c r="G13" i="9" s="1"/>
  <c r="D15" i="9"/>
  <c r="F14" i="9"/>
  <c r="F13" i="9" s="1"/>
  <c r="E14" i="9"/>
  <c r="E13" i="9" s="1"/>
  <c r="D14" i="9"/>
  <c r="G42" i="9" l="1"/>
  <c r="G41" i="9" s="1"/>
  <c r="D42" i="9"/>
  <c r="G23" i="9"/>
  <c r="G22" i="9" s="1"/>
  <c r="G17" i="9" s="1"/>
  <c r="D51" i="9"/>
  <c r="F17" i="9"/>
  <c r="F12" i="9" s="1"/>
  <c r="E18" i="9"/>
  <c r="D24" i="9"/>
  <c r="G34" i="9"/>
  <c r="G33" i="9" s="1"/>
  <c r="F12" i="10"/>
  <c r="F37" i="10" s="1"/>
  <c r="D37" i="10" s="1"/>
  <c r="E62" i="10"/>
  <c r="E66" i="10" s="1"/>
  <c r="G46" i="10"/>
  <c r="G39" i="10" s="1"/>
  <c r="G62" i="10" s="1"/>
  <c r="G66" i="10" s="1"/>
  <c r="D46" i="10"/>
  <c r="F40" i="10"/>
  <c r="G40" i="9"/>
  <c r="F44" i="9"/>
  <c r="D44" i="9" s="1"/>
  <c r="F41" i="9"/>
  <c r="E43" i="9"/>
  <c r="D43" i="9" s="1"/>
  <c r="D13" i="9"/>
  <c r="I22" i="9"/>
  <c r="F60" i="9"/>
  <c r="G32" i="9"/>
  <c r="G60" i="9" s="1"/>
  <c r="G56" i="9" s="1"/>
  <c r="G52" i="9" s="1"/>
  <c r="D32" i="9"/>
  <c r="F28" i="9"/>
  <c r="J23" i="9"/>
  <c r="J32" i="9" s="1"/>
  <c r="J29" i="9"/>
  <c r="K23" i="9" s="1"/>
  <c r="T22" i="9"/>
  <c r="E28" i="9"/>
  <c r="F33" i="9"/>
  <c r="D33" i="9" s="1"/>
  <c r="E40" i="9"/>
  <c r="E46" i="9"/>
  <c r="E61" i="9"/>
  <c r="D61" i="9" s="1"/>
  <c r="E60" i="9"/>
  <c r="D29" i="9"/>
  <c r="F48" i="9"/>
  <c r="F57" i="9"/>
  <c r="H23" i="9"/>
  <c r="E32" i="8"/>
  <c r="D28" i="9" l="1"/>
  <c r="E17" i="9"/>
  <c r="D17" i="9" s="1"/>
  <c r="D18" i="9"/>
  <c r="D12" i="10"/>
  <c r="F39" i="10"/>
  <c r="D40" i="10"/>
  <c r="F56" i="9"/>
  <c r="F52" i="9" s="1"/>
  <c r="F40" i="9"/>
  <c r="D40" i="9" s="1"/>
  <c r="D41" i="9"/>
  <c r="E39" i="9"/>
  <c r="F47" i="9"/>
  <c r="G48" i="9"/>
  <c r="G47" i="9" s="1"/>
  <c r="D48" i="9"/>
  <c r="F37" i="9"/>
  <c r="D60" i="9"/>
  <c r="D57" i="9"/>
  <c r="G28" i="9"/>
  <c r="G12" i="9" s="1"/>
  <c r="G37" i="9" s="1"/>
  <c r="E56" i="9"/>
  <c r="G59" i="8"/>
  <c r="F59" i="8"/>
  <c r="E59" i="8"/>
  <c r="D59" i="8" s="1"/>
  <c r="G58" i="8"/>
  <c r="F58" i="8"/>
  <c r="E58" i="8"/>
  <c r="D58" i="8" s="1"/>
  <c r="D55" i="8"/>
  <c r="D54" i="8"/>
  <c r="D53" i="8"/>
  <c r="G51" i="8"/>
  <c r="G50" i="8" s="1"/>
  <c r="F51" i="8"/>
  <c r="F50" i="8" s="1"/>
  <c r="D50" i="8" s="1"/>
  <c r="G49" i="8"/>
  <c r="E49" i="8"/>
  <c r="D49" i="8"/>
  <c r="E48" i="8"/>
  <c r="E47" i="8" s="1"/>
  <c r="E46" i="8" s="1"/>
  <c r="D45" i="8"/>
  <c r="F44" i="8"/>
  <c r="D44" i="8"/>
  <c r="G43" i="8"/>
  <c r="F43" i="8" s="1"/>
  <c r="E43" i="8" s="1"/>
  <c r="D43" i="8" s="1"/>
  <c r="E41" i="8"/>
  <c r="G36" i="8"/>
  <c r="D36" i="8"/>
  <c r="D35" i="8"/>
  <c r="G34" i="8"/>
  <c r="G33" i="8" s="1"/>
  <c r="F34" i="8"/>
  <c r="D34" i="8" s="1"/>
  <c r="I33" i="8"/>
  <c r="I23" i="8" s="1"/>
  <c r="T32" i="8"/>
  <c r="T23" i="8" s="1"/>
  <c r="E60" i="8"/>
  <c r="D31" i="8"/>
  <c r="D30" i="8"/>
  <c r="K29" i="8"/>
  <c r="G29" i="8"/>
  <c r="G57" i="8" s="1"/>
  <c r="F29" i="8"/>
  <c r="F57" i="8" s="1"/>
  <c r="E29" i="8"/>
  <c r="D27" i="8"/>
  <c r="F26" i="8"/>
  <c r="D26" i="8"/>
  <c r="D25" i="8"/>
  <c r="F24" i="8"/>
  <c r="G24" i="8" s="1"/>
  <c r="F23" i="8"/>
  <c r="D23" i="8" s="1"/>
  <c r="E22" i="8"/>
  <c r="D21" i="8"/>
  <c r="G20" i="8"/>
  <c r="F20" i="8"/>
  <c r="E20" i="8"/>
  <c r="E19" i="8"/>
  <c r="D19" i="8" s="1"/>
  <c r="G16" i="8"/>
  <c r="D16" i="8"/>
  <c r="G15" i="8"/>
  <c r="D15" i="8"/>
  <c r="F14" i="8"/>
  <c r="F13" i="8" s="1"/>
  <c r="E14" i="8"/>
  <c r="E13" i="8" s="1"/>
  <c r="D14" i="8"/>
  <c r="E18" i="8" l="1"/>
  <c r="F42" i="8"/>
  <c r="G23" i="8"/>
  <c r="G22" i="8" s="1"/>
  <c r="G17" i="8" s="1"/>
  <c r="D24" i="8"/>
  <c r="D29" i="8"/>
  <c r="G14" i="8"/>
  <c r="G13" i="8" s="1"/>
  <c r="F22" i="8"/>
  <c r="D22" i="8" s="1"/>
  <c r="D51" i="8"/>
  <c r="E12" i="9"/>
  <c r="D20" i="8"/>
  <c r="F62" i="10"/>
  <c r="D39" i="10"/>
  <c r="F46" i="9"/>
  <c r="D47" i="9"/>
  <c r="E62" i="9"/>
  <c r="E37" i="9"/>
  <c r="D37" i="9" s="1"/>
  <c r="D12" i="9"/>
  <c r="D56" i="9"/>
  <c r="E52" i="9"/>
  <c r="D52" i="9" s="1"/>
  <c r="D13" i="8"/>
  <c r="J29" i="8"/>
  <c r="K23" i="8" s="1"/>
  <c r="J23" i="8"/>
  <c r="J32" i="8" s="1"/>
  <c r="T22" i="8"/>
  <c r="H23" i="8"/>
  <c r="E28" i="8"/>
  <c r="F33" i="8"/>
  <c r="D33" i="8" s="1"/>
  <c r="E40" i="8"/>
  <c r="E61" i="8"/>
  <c r="D61" i="8" s="1"/>
  <c r="F32" i="8"/>
  <c r="E57" i="8"/>
  <c r="F48" i="8"/>
  <c r="E32" i="7"/>
  <c r="E17" i="8" l="1"/>
  <c r="D17" i="8" s="1"/>
  <c r="D18" i="8"/>
  <c r="F17" i="8"/>
  <c r="G42" i="8"/>
  <c r="G41" i="8" s="1"/>
  <c r="G40" i="8" s="1"/>
  <c r="F41" i="8"/>
  <c r="D42" i="8"/>
  <c r="F66" i="10"/>
  <c r="D62" i="10"/>
  <c r="D66" i="10" s="1"/>
  <c r="G46" i="9"/>
  <c r="G39" i="9" s="1"/>
  <c r="G62" i="9" s="1"/>
  <c r="G66" i="9" s="1"/>
  <c r="F39" i="9"/>
  <c r="D46" i="9"/>
  <c r="E66" i="9"/>
  <c r="E56" i="8"/>
  <c r="D57" i="8"/>
  <c r="F60" i="8"/>
  <c r="G32" i="8"/>
  <c r="D32" i="8"/>
  <c r="I22" i="8"/>
  <c r="F28" i="8"/>
  <c r="F12" i="8" s="1"/>
  <c r="F37" i="8" s="1"/>
  <c r="F47" i="8"/>
  <c r="G48" i="8"/>
  <c r="G47" i="8" s="1"/>
  <c r="D48" i="8"/>
  <c r="E39" i="8"/>
  <c r="G59" i="7"/>
  <c r="F59" i="7"/>
  <c r="E59" i="7"/>
  <c r="D59" i="7" s="1"/>
  <c r="G58" i="7"/>
  <c r="F58" i="7"/>
  <c r="E58" i="7"/>
  <c r="D58" i="7" s="1"/>
  <c r="D55" i="7"/>
  <c r="D54" i="7"/>
  <c r="D53" i="7"/>
  <c r="F51" i="7"/>
  <c r="F50" i="7" s="1"/>
  <c r="D50" i="7" s="1"/>
  <c r="G49" i="7"/>
  <c r="E49" i="7"/>
  <c r="D49" i="7"/>
  <c r="E48" i="7"/>
  <c r="E47" i="7" s="1"/>
  <c r="E46" i="7" s="1"/>
  <c r="D45" i="7"/>
  <c r="F44" i="7"/>
  <c r="D44" i="7" s="1"/>
  <c r="G43" i="7"/>
  <c r="F43" i="7"/>
  <c r="E43" i="7"/>
  <c r="D43" i="7" s="1"/>
  <c r="E41" i="7"/>
  <c r="G36" i="7"/>
  <c r="G34" i="7" s="1"/>
  <c r="G33" i="7" s="1"/>
  <c r="D36" i="7"/>
  <c r="D35" i="7"/>
  <c r="F34" i="7"/>
  <c r="F33" i="7" s="1"/>
  <c r="D33" i="7" s="1"/>
  <c r="I33" i="7"/>
  <c r="I23" i="7" s="1"/>
  <c r="T32" i="7"/>
  <c r="T23" i="7" s="1"/>
  <c r="E60" i="7"/>
  <c r="D31" i="7"/>
  <c r="D30" i="7"/>
  <c r="K29" i="7"/>
  <c r="G29" i="7"/>
  <c r="G57" i="7" s="1"/>
  <c r="F29" i="7"/>
  <c r="F57" i="7" s="1"/>
  <c r="E29" i="7"/>
  <c r="D27" i="7"/>
  <c r="F26" i="7"/>
  <c r="D26" i="7"/>
  <c r="D25" i="7"/>
  <c r="F24" i="7"/>
  <c r="G24" i="7" s="1"/>
  <c r="D24" i="7"/>
  <c r="F23" i="7"/>
  <c r="F42" i="7" s="1"/>
  <c r="D23" i="7"/>
  <c r="F22" i="7"/>
  <c r="E22" i="7"/>
  <c r="D21" i="7"/>
  <c r="G20" i="7"/>
  <c r="F20" i="7"/>
  <c r="E20" i="7"/>
  <c r="D20" i="7" s="1"/>
  <c r="E19" i="7"/>
  <c r="E18" i="7" s="1"/>
  <c r="G16" i="7"/>
  <c r="D16" i="7"/>
  <c r="G15" i="7"/>
  <c r="G14" i="7" s="1"/>
  <c r="G13" i="7" s="1"/>
  <c r="D15" i="7"/>
  <c r="F14" i="7"/>
  <c r="F13" i="7" s="1"/>
  <c r="E14" i="7"/>
  <c r="E13" i="7" s="1"/>
  <c r="F40" i="8" l="1"/>
  <c r="D40" i="8" s="1"/>
  <c r="D41" i="8"/>
  <c r="D14" i="7"/>
  <c r="D51" i="7"/>
  <c r="E12" i="8"/>
  <c r="E37" i="8" s="1"/>
  <c r="D37" i="8" s="1"/>
  <c r="D28" i="8"/>
  <c r="D19" i="7"/>
  <c r="F62" i="9"/>
  <c r="D39" i="9"/>
  <c r="G60" i="8"/>
  <c r="G56" i="8" s="1"/>
  <c r="G52" i="8" s="1"/>
  <c r="G28" i="8"/>
  <c r="G12" i="8" s="1"/>
  <c r="G37" i="8" s="1"/>
  <c r="F46" i="8"/>
  <c r="D47" i="8"/>
  <c r="D60" i="8"/>
  <c r="F56" i="8"/>
  <c r="F52" i="8" s="1"/>
  <c r="D12" i="8"/>
  <c r="E52" i="8"/>
  <c r="E17" i="7"/>
  <c r="D18" i="7"/>
  <c r="G42" i="7"/>
  <c r="G41" i="7" s="1"/>
  <c r="G40" i="7" s="1"/>
  <c r="D42" i="7"/>
  <c r="F41" i="7"/>
  <c r="F40" i="7" s="1"/>
  <c r="D41" i="7"/>
  <c r="F17" i="7"/>
  <c r="G51" i="7"/>
  <c r="G50" i="7" s="1"/>
  <c r="G23" i="7"/>
  <c r="G22" i="7" s="1"/>
  <c r="G17" i="7" s="1"/>
  <c r="E28" i="7"/>
  <c r="D22" i="7"/>
  <c r="D13" i="7"/>
  <c r="J29" i="7"/>
  <c r="K23" i="7" s="1"/>
  <c r="J23" i="7"/>
  <c r="T22" i="7"/>
  <c r="E40" i="7"/>
  <c r="E61" i="7"/>
  <c r="D61" i="7" s="1"/>
  <c r="F32" i="7"/>
  <c r="E57" i="7"/>
  <c r="D29" i="7"/>
  <c r="D34" i="7"/>
  <c r="F48" i="7"/>
  <c r="H23" i="7"/>
  <c r="E32" i="6"/>
  <c r="E12" i="7" l="1"/>
  <c r="E37" i="7" s="1"/>
  <c r="F66" i="9"/>
  <c r="D62" i="9"/>
  <c r="D66" i="9" s="1"/>
  <c r="D52" i="8"/>
  <c r="D56" i="8"/>
  <c r="E62" i="8"/>
  <c r="E66" i="8"/>
  <c r="G46" i="8"/>
  <c r="G39" i="8" s="1"/>
  <c r="G62" i="8" s="1"/>
  <c r="G66" i="8" s="1"/>
  <c r="D46" i="8"/>
  <c r="F39" i="8"/>
  <c r="D17" i="7"/>
  <c r="D40" i="7"/>
  <c r="E39" i="7"/>
  <c r="I22" i="7"/>
  <c r="J32" i="7"/>
  <c r="E56" i="7"/>
  <c r="D57" i="7"/>
  <c r="D32" i="7"/>
  <c r="F60" i="7"/>
  <c r="G32" i="7"/>
  <c r="F47" i="7"/>
  <c r="G48" i="7"/>
  <c r="G47" i="7" s="1"/>
  <c r="D48" i="7"/>
  <c r="F28" i="7"/>
  <c r="G59" i="6"/>
  <c r="F59" i="6"/>
  <c r="E59" i="6"/>
  <c r="D59" i="6" s="1"/>
  <c r="G58" i="6"/>
  <c r="F58" i="6"/>
  <c r="E58" i="6"/>
  <c r="D58" i="6" s="1"/>
  <c r="D55" i="6"/>
  <c r="D54" i="6"/>
  <c r="D53" i="6"/>
  <c r="F51" i="6"/>
  <c r="F50" i="6" s="1"/>
  <c r="D50" i="6" s="1"/>
  <c r="G49" i="6"/>
  <c r="E49" i="6"/>
  <c r="D49" i="6" s="1"/>
  <c r="E48" i="6"/>
  <c r="E47" i="6" s="1"/>
  <c r="E46" i="6" s="1"/>
  <c r="D45" i="6"/>
  <c r="F44" i="6"/>
  <c r="D44" i="6"/>
  <c r="G43" i="6"/>
  <c r="F43" i="6" s="1"/>
  <c r="E43" i="6" s="1"/>
  <c r="D43" i="6" s="1"/>
  <c r="E41" i="6"/>
  <c r="E40" i="6" s="1"/>
  <c r="G36" i="6"/>
  <c r="G34" i="6" s="1"/>
  <c r="G33" i="6" s="1"/>
  <c r="D36" i="6"/>
  <c r="D35" i="6"/>
  <c r="F34" i="6"/>
  <c r="D34" i="6" s="1"/>
  <c r="I33" i="6"/>
  <c r="I23" i="6" s="1"/>
  <c r="T32" i="6"/>
  <c r="T23" i="6" s="1"/>
  <c r="E60" i="6"/>
  <c r="D31" i="6"/>
  <c r="D30" i="6"/>
  <c r="K29" i="6"/>
  <c r="G29" i="6"/>
  <c r="G57" i="6" s="1"/>
  <c r="F29" i="6"/>
  <c r="E29" i="6"/>
  <c r="E28" i="6" s="1"/>
  <c r="D27" i="6"/>
  <c r="F26" i="6"/>
  <c r="D26" i="6" s="1"/>
  <c r="D25" i="6"/>
  <c r="F24" i="6"/>
  <c r="G24" i="6" s="1"/>
  <c r="D24" i="6"/>
  <c r="F23" i="6"/>
  <c r="G23" i="6" s="1"/>
  <c r="G22" i="6" s="1"/>
  <c r="G17" i="6" s="1"/>
  <c r="D23" i="6"/>
  <c r="E22" i="6"/>
  <c r="D21" i="6"/>
  <c r="G20" i="6"/>
  <c r="F20" i="6"/>
  <c r="E20" i="6"/>
  <c r="D20" i="6" s="1"/>
  <c r="E19" i="6"/>
  <c r="D19" i="6" s="1"/>
  <c r="G16" i="6"/>
  <c r="D16" i="6"/>
  <c r="G15" i="6"/>
  <c r="D15" i="6"/>
  <c r="F14" i="6"/>
  <c r="F13" i="6" s="1"/>
  <c r="E14" i="6"/>
  <c r="E13" i="6" s="1"/>
  <c r="E32" i="5"/>
  <c r="G51" i="6" l="1"/>
  <c r="G50" i="6" s="1"/>
  <c r="F42" i="6"/>
  <c r="G42" i="6" s="1"/>
  <c r="E18" i="6"/>
  <c r="D18" i="6" s="1"/>
  <c r="F62" i="8"/>
  <c r="D39" i="8"/>
  <c r="E17" i="6"/>
  <c r="E12" i="6" s="1"/>
  <c r="D51" i="6"/>
  <c r="G41" i="6"/>
  <c r="G40" i="6" s="1"/>
  <c r="G14" i="6"/>
  <c r="G13" i="6" s="1"/>
  <c r="F22" i="6"/>
  <c r="D22" i="6" s="1"/>
  <c r="D14" i="6"/>
  <c r="F41" i="6"/>
  <c r="F40" i="6" s="1"/>
  <c r="D40" i="6" s="1"/>
  <c r="D42" i="6"/>
  <c r="G60" i="7"/>
  <c r="G56" i="7" s="1"/>
  <c r="G52" i="7" s="1"/>
  <c r="G28" i="7"/>
  <c r="G12" i="7" s="1"/>
  <c r="G37" i="7" s="1"/>
  <c r="E52" i="7"/>
  <c r="D60" i="7"/>
  <c r="F56" i="7"/>
  <c r="F52" i="7" s="1"/>
  <c r="F12" i="7"/>
  <c r="D28" i="7"/>
  <c r="F46" i="7"/>
  <c r="D47" i="7"/>
  <c r="D13" i="6"/>
  <c r="J23" i="6"/>
  <c r="J32" i="6" s="1"/>
  <c r="J29" i="6"/>
  <c r="K23" i="6" s="1"/>
  <c r="T22" i="6"/>
  <c r="E39" i="6"/>
  <c r="F33" i="6"/>
  <c r="D33" i="6" s="1"/>
  <c r="E61" i="6"/>
  <c r="D61" i="6" s="1"/>
  <c r="F32" i="6"/>
  <c r="E57" i="6"/>
  <c r="D29" i="6"/>
  <c r="D41" i="6"/>
  <c r="F48" i="6"/>
  <c r="F57" i="6"/>
  <c r="H23" i="6"/>
  <c r="F23" i="5"/>
  <c r="F66" i="8" l="1"/>
  <c r="D62" i="8"/>
  <c r="D66" i="8" s="1"/>
  <c r="D52" i="7"/>
  <c r="D56" i="7"/>
  <c r="F17" i="6"/>
  <c r="D17" i="6" s="1"/>
  <c r="E62" i="7"/>
  <c r="F37" i="7"/>
  <c r="D37" i="7" s="1"/>
  <c r="D12" i="7"/>
  <c r="G46" i="7"/>
  <c r="G39" i="7" s="1"/>
  <c r="G62" i="7" s="1"/>
  <c r="G66" i="7" s="1"/>
  <c r="D46" i="7"/>
  <c r="F39" i="7"/>
  <c r="D57" i="6"/>
  <c r="E56" i="6"/>
  <c r="F60" i="6"/>
  <c r="D60" i="6" s="1"/>
  <c r="G32" i="6"/>
  <c r="D32" i="6"/>
  <c r="D48" i="6"/>
  <c r="G48" i="6"/>
  <c r="G47" i="6" s="1"/>
  <c r="F47" i="6"/>
  <c r="E37" i="6"/>
  <c r="F28" i="6"/>
  <c r="I22" i="6"/>
  <c r="G23" i="5"/>
  <c r="G59" i="5"/>
  <c r="F59" i="5"/>
  <c r="E59" i="5"/>
  <c r="G58" i="5"/>
  <c r="F58" i="5"/>
  <c r="E58" i="5"/>
  <c r="D55" i="5"/>
  <c r="D54" i="5"/>
  <c r="D53" i="5"/>
  <c r="F51" i="5"/>
  <c r="D51" i="5" s="1"/>
  <c r="G49" i="5"/>
  <c r="E49" i="5"/>
  <c r="D49" i="5" s="1"/>
  <c r="E48" i="5"/>
  <c r="E47" i="5" s="1"/>
  <c r="E46" i="5" s="1"/>
  <c r="D45" i="5"/>
  <c r="F44" i="5"/>
  <c r="D44" i="5" s="1"/>
  <c r="G43" i="5"/>
  <c r="F43" i="5" s="1"/>
  <c r="E41" i="5"/>
  <c r="E40" i="5" s="1"/>
  <c r="G36" i="5"/>
  <c r="G34" i="5" s="1"/>
  <c r="G33" i="5" s="1"/>
  <c r="D36" i="5"/>
  <c r="D35" i="5"/>
  <c r="F34" i="5"/>
  <c r="F33" i="5" s="1"/>
  <c r="D33" i="5" s="1"/>
  <c r="I33" i="5"/>
  <c r="I23" i="5" s="1"/>
  <c r="T32" i="5"/>
  <c r="T23" i="5" s="1"/>
  <c r="F32" i="5"/>
  <c r="F60" i="5" s="1"/>
  <c r="D31" i="5"/>
  <c r="D30" i="5"/>
  <c r="K29" i="5"/>
  <c r="G29" i="5"/>
  <c r="G57" i="5" s="1"/>
  <c r="F29" i="5"/>
  <c r="F57" i="5" s="1"/>
  <c r="E29" i="5"/>
  <c r="E28" i="5" s="1"/>
  <c r="D27" i="5"/>
  <c r="F26" i="5"/>
  <c r="D26" i="5" s="1"/>
  <c r="D25" i="5"/>
  <c r="F24" i="5"/>
  <c r="G24" i="5" s="1"/>
  <c r="E22" i="5"/>
  <c r="D21" i="5"/>
  <c r="G20" i="5"/>
  <c r="F20" i="5"/>
  <c r="E20" i="5"/>
  <c r="E61" i="5" s="1"/>
  <c r="D61" i="5" s="1"/>
  <c r="E19" i="5"/>
  <c r="E18" i="5" s="1"/>
  <c r="D18" i="5" s="1"/>
  <c r="D19" i="5"/>
  <c r="G16" i="5"/>
  <c r="D16" i="5"/>
  <c r="G15" i="5"/>
  <c r="D15" i="5"/>
  <c r="F14" i="5"/>
  <c r="F13" i="5" s="1"/>
  <c r="E14" i="5"/>
  <c r="H23" i="5" l="1"/>
  <c r="D59" i="5"/>
  <c r="D24" i="5"/>
  <c r="D58" i="5"/>
  <c r="E66" i="7"/>
  <c r="F62" i="7"/>
  <c r="F66" i="7" s="1"/>
  <c r="D39" i="7"/>
  <c r="G60" i="6"/>
  <c r="G56" i="6" s="1"/>
  <c r="G52" i="6" s="1"/>
  <c r="G28" i="6"/>
  <c r="G12" i="6" s="1"/>
  <c r="G37" i="6" s="1"/>
  <c r="F46" i="6"/>
  <c r="D47" i="6"/>
  <c r="F56" i="6"/>
  <c r="F52" i="6" s="1"/>
  <c r="D28" i="6"/>
  <c r="F12" i="6"/>
  <c r="E52" i="6"/>
  <c r="G14" i="5"/>
  <c r="G13" i="5" s="1"/>
  <c r="F28" i="5"/>
  <c r="D28" i="5" s="1"/>
  <c r="G51" i="5"/>
  <c r="G50" i="5" s="1"/>
  <c r="D32" i="5"/>
  <c r="F56" i="5"/>
  <c r="F52" i="5" s="1"/>
  <c r="D14" i="5"/>
  <c r="F42" i="5"/>
  <c r="F41" i="5" s="1"/>
  <c r="F40" i="5" s="1"/>
  <c r="D40" i="5" s="1"/>
  <c r="F22" i="5"/>
  <c r="D22" i="5" s="1"/>
  <c r="D23" i="5"/>
  <c r="E43" i="5"/>
  <c r="D43" i="5" s="1"/>
  <c r="J23" i="5"/>
  <c r="J29" i="5"/>
  <c r="K23" i="5" s="1"/>
  <c r="T22" i="5"/>
  <c r="G22" i="5"/>
  <c r="G17" i="5" s="1"/>
  <c r="E39" i="5"/>
  <c r="E13" i="5"/>
  <c r="E17" i="5"/>
  <c r="G32" i="5"/>
  <c r="G60" i="5" s="1"/>
  <c r="G56" i="5" s="1"/>
  <c r="G52" i="5" s="1"/>
  <c r="E57" i="5"/>
  <c r="E60" i="5"/>
  <c r="D60" i="5" s="1"/>
  <c r="D20" i="5"/>
  <c r="D29" i="5"/>
  <c r="D34" i="5"/>
  <c r="F48" i="5"/>
  <c r="F50" i="5"/>
  <c r="D50" i="5" s="1"/>
  <c r="E32" i="4"/>
  <c r="D62" i="7" l="1"/>
  <c r="D66" i="7" s="1"/>
  <c r="D56" i="6"/>
  <c r="F37" i="6"/>
  <c r="D37" i="6" s="1"/>
  <c r="D12" i="6"/>
  <c r="D52" i="6"/>
  <c r="E62" i="6"/>
  <c r="G46" i="6"/>
  <c r="G39" i="6" s="1"/>
  <c r="G62" i="6" s="1"/>
  <c r="G66" i="6" s="1"/>
  <c r="F39" i="6"/>
  <c r="D46" i="6"/>
  <c r="F17" i="5"/>
  <c r="F12" i="5" s="1"/>
  <c r="F37" i="5" s="1"/>
  <c r="G42" i="5"/>
  <c r="G41" i="5" s="1"/>
  <c r="G40" i="5" s="1"/>
  <c r="D42" i="5"/>
  <c r="E12" i="5"/>
  <c r="D13" i="5"/>
  <c r="I22" i="5"/>
  <c r="J32" i="5"/>
  <c r="D48" i="5"/>
  <c r="F47" i="5"/>
  <c r="G48" i="5"/>
  <c r="G47" i="5" s="1"/>
  <c r="G28" i="5"/>
  <c r="G12" i="5" s="1"/>
  <c r="G37" i="5" s="1"/>
  <c r="D41" i="5"/>
  <c r="D57" i="5"/>
  <c r="E56" i="5"/>
  <c r="F23" i="4"/>
  <c r="I33" i="4"/>
  <c r="E29" i="4"/>
  <c r="E66" i="6" l="1"/>
  <c r="F62" i="6"/>
  <c r="F66" i="6" s="1"/>
  <c r="D39" i="6"/>
  <c r="D17" i="5"/>
  <c r="F46" i="5"/>
  <c r="D47" i="5"/>
  <c r="D56" i="5"/>
  <c r="E52" i="5"/>
  <c r="E37" i="5"/>
  <c r="D37" i="5" s="1"/>
  <c r="D12" i="5"/>
  <c r="T32" i="4"/>
  <c r="T23" i="4" s="1"/>
  <c r="I23" i="4"/>
  <c r="H23" i="4" s="1"/>
  <c r="K29" i="4"/>
  <c r="F29" i="3"/>
  <c r="D62" i="6" l="1"/>
  <c r="D66" i="6" s="1"/>
  <c r="J23" i="4"/>
  <c r="I22" i="4" s="1"/>
  <c r="J29" i="4"/>
  <c r="K23" i="4" s="1"/>
  <c r="G46" i="5"/>
  <c r="G39" i="5" s="1"/>
  <c r="G62" i="5" s="1"/>
  <c r="G66" i="5" s="1"/>
  <c r="D46" i="5"/>
  <c r="F39" i="5"/>
  <c r="D52" i="5"/>
  <c r="E62" i="5"/>
  <c r="G29" i="4"/>
  <c r="T22" i="4" s="1"/>
  <c r="F42" i="4"/>
  <c r="G42" i="4" s="1"/>
  <c r="F29" i="4"/>
  <c r="J32" i="4" s="1"/>
  <c r="G59" i="4"/>
  <c r="F59" i="4"/>
  <c r="E59" i="4"/>
  <c r="G58" i="4"/>
  <c r="F58" i="4"/>
  <c r="E58" i="4"/>
  <c r="D55" i="4"/>
  <c r="D54" i="4"/>
  <c r="D53" i="4"/>
  <c r="G51" i="4"/>
  <c r="G50" i="4" s="1"/>
  <c r="F51" i="4"/>
  <c r="D51" i="4" s="1"/>
  <c r="G49" i="4"/>
  <c r="E49" i="4"/>
  <c r="D49" i="4" s="1"/>
  <c r="E48" i="4"/>
  <c r="E47" i="4" s="1"/>
  <c r="D45" i="4"/>
  <c r="F44" i="4"/>
  <c r="D44" i="4"/>
  <c r="G43" i="4"/>
  <c r="F43" i="4" s="1"/>
  <c r="E43" i="4" s="1"/>
  <c r="D43" i="4" s="1"/>
  <c r="E41" i="4"/>
  <c r="G36" i="4"/>
  <c r="G34" i="4" s="1"/>
  <c r="G33" i="4" s="1"/>
  <c r="D36" i="4"/>
  <c r="D35" i="4"/>
  <c r="F34" i="4"/>
  <c r="D34" i="4" s="1"/>
  <c r="F32" i="4"/>
  <c r="F60" i="4" s="1"/>
  <c r="D31" i="4"/>
  <c r="D30" i="4"/>
  <c r="E28" i="4"/>
  <c r="D27" i="4"/>
  <c r="F26" i="4"/>
  <c r="D26" i="4" s="1"/>
  <c r="D25" i="4"/>
  <c r="F24" i="4"/>
  <c r="F48" i="4" s="1"/>
  <c r="G23" i="4"/>
  <c r="D23" i="4"/>
  <c r="E22" i="4"/>
  <c r="D21" i="4"/>
  <c r="G20" i="4"/>
  <c r="F20" i="4"/>
  <c r="E20" i="4"/>
  <c r="E61" i="4" s="1"/>
  <c r="D61" i="4" s="1"/>
  <c r="E19" i="4"/>
  <c r="E18" i="4" s="1"/>
  <c r="G16" i="4"/>
  <c r="D16" i="4"/>
  <c r="G15" i="4"/>
  <c r="D15" i="4"/>
  <c r="F14" i="4"/>
  <c r="E14" i="4"/>
  <c r="D24" i="4" l="1"/>
  <c r="G57" i="4"/>
  <c r="G14" i="4"/>
  <c r="G13" i="4" s="1"/>
  <c r="G24" i="4"/>
  <c r="F22" i="4"/>
  <c r="F17" i="4" s="1"/>
  <c r="D59" i="4"/>
  <c r="D14" i="4"/>
  <c r="D19" i="4"/>
  <c r="D58" i="4"/>
  <c r="E66" i="5"/>
  <c r="F62" i="5"/>
  <c r="F66" i="5" s="1"/>
  <c r="D39" i="5"/>
  <c r="F28" i="4"/>
  <c r="D28" i="4" s="1"/>
  <c r="D32" i="4"/>
  <c r="F41" i="4"/>
  <c r="F40" i="4" s="1"/>
  <c r="G32" i="4"/>
  <c r="G60" i="4" s="1"/>
  <c r="D42" i="4"/>
  <c r="E40" i="4"/>
  <c r="G41" i="4"/>
  <c r="G40" i="4" s="1"/>
  <c r="D20" i="4"/>
  <c r="E13" i="4"/>
  <c r="G22" i="4"/>
  <c r="G17" i="4" s="1"/>
  <c r="D29" i="4"/>
  <c r="F57" i="4"/>
  <c r="F56" i="4" s="1"/>
  <c r="F52" i="4" s="1"/>
  <c r="E46" i="4"/>
  <c r="E17" i="4"/>
  <c r="D18" i="4"/>
  <c r="F47" i="4"/>
  <c r="F46" i="4" s="1"/>
  <c r="G46" i="4" s="1"/>
  <c r="G48" i="4"/>
  <c r="G47" i="4" s="1"/>
  <c r="D48" i="4"/>
  <c r="F13" i="4"/>
  <c r="F33" i="4"/>
  <c r="D33" i="4" s="1"/>
  <c r="E57" i="4"/>
  <c r="E60" i="4"/>
  <c r="D60" i="4" s="1"/>
  <c r="F50" i="4"/>
  <c r="D50" i="4" s="1"/>
  <c r="E32" i="3"/>
  <c r="G56" i="4" l="1"/>
  <c r="G52" i="4" s="1"/>
  <c r="D22" i="4"/>
  <c r="D62" i="5"/>
  <c r="D66" i="5" s="1"/>
  <c r="G28" i="4"/>
  <c r="G12" i="4" s="1"/>
  <c r="G37" i="4" s="1"/>
  <c r="D40" i="4"/>
  <c r="D41" i="4"/>
  <c r="D17" i="4"/>
  <c r="G39" i="4"/>
  <c r="G62" i="4" s="1"/>
  <c r="F39" i="4"/>
  <c r="F62" i="4" s="1"/>
  <c r="D46" i="4"/>
  <c r="E12" i="4"/>
  <c r="E39" i="4"/>
  <c r="E56" i="4"/>
  <c r="D57" i="4"/>
  <c r="F12" i="4"/>
  <c r="F37" i="4" s="1"/>
  <c r="D13" i="4"/>
  <c r="D47" i="4"/>
  <c r="G66" i="4" l="1"/>
  <c r="F66" i="4"/>
  <c r="D56" i="4"/>
  <c r="E52" i="4"/>
  <c r="D52" i="4" s="1"/>
  <c r="D39" i="4"/>
  <c r="E37" i="4"/>
  <c r="D37" i="4" s="1"/>
  <c r="D12" i="4"/>
  <c r="E29" i="3"/>
  <c r="E62" i="4" l="1"/>
  <c r="D62" i="4" s="1"/>
  <c r="D66" i="4" s="1"/>
  <c r="K29" i="3"/>
  <c r="J29" i="3" s="1"/>
  <c r="G29" i="3"/>
  <c r="E66" i="4" l="1"/>
  <c r="G59" i="3"/>
  <c r="F59" i="3"/>
  <c r="E59" i="3"/>
  <c r="G58" i="3"/>
  <c r="F58" i="3"/>
  <c r="E58" i="3"/>
  <c r="G57" i="3"/>
  <c r="F57" i="3"/>
  <c r="E57" i="3"/>
  <c r="D55" i="3"/>
  <c r="D54" i="3"/>
  <c r="D53" i="3"/>
  <c r="F51" i="3"/>
  <c r="F50" i="3" s="1"/>
  <c r="D50" i="3" s="1"/>
  <c r="G49" i="3"/>
  <c r="E49" i="3"/>
  <c r="D49" i="3" s="1"/>
  <c r="E48" i="3"/>
  <c r="E47" i="3" s="1"/>
  <c r="D45" i="3"/>
  <c r="F44" i="3"/>
  <c r="D44" i="3" s="1"/>
  <c r="G43" i="3"/>
  <c r="F43" i="3"/>
  <c r="F41" i="3" s="1"/>
  <c r="G42" i="3"/>
  <c r="D42" i="3"/>
  <c r="E41" i="3"/>
  <c r="E40" i="3" s="1"/>
  <c r="G36" i="3"/>
  <c r="G51" i="3" s="1"/>
  <c r="G50" i="3" s="1"/>
  <c r="D36" i="3"/>
  <c r="D35" i="3"/>
  <c r="F34" i="3"/>
  <c r="F33" i="3" s="1"/>
  <c r="D33" i="3" s="1"/>
  <c r="D34" i="3"/>
  <c r="F32" i="3"/>
  <c r="D31" i="3"/>
  <c r="D30" i="3"/>
  <c r="D29" i="3"/>
  <c r="D27" i="3"/>
  <c r="F26" i="3"/>
  <c r="D26" i="3" s="1"/>
  <c r="D25" i="3"/>
  <c r="F24" i="3"/>
  <c r="F48" i="3" s="1"/>
  <c r="G23" i="3"/>
  <c r="D23" i="3"/>
  <c r="E22" i="3"/>
  <c r="D21" i="3"/>
  <c r="G20" i="3"/>
  <c r="F20" i="3"/>
  <c r="E20" i="3"/>
  <c r="E61" i="3" s="1"/>
  <c r="D61" i="3" s="1"/>
  <c r="E19" i="3"/>
  <c r="D19" i="3" s="1"/>
  <c r="G16" i="3"/>
  <c r="D16" i="3"/>
  <c r="G15" i="3"/>
  <c r="D15" i="3"/>
  <c r="F14" i="3"/>
  <c r="F13" i="3" s="1"/>
  <c r="E14" i="3"/>
  <c r="E13" i="3" s="1"/>
  <c r="D58" i="3" l="1"/>
  <c r="D51" i="3"/>
  <c r="G41" i="3"/>
  <c r="G40" i="3" s="1"/>
  <c r="G34" i="3"/>
  <c r="G33" i="3" s="1"/>
  <c r="E43" i="3"/>
  <c r="D43" i="3" s="1"/>
  <c r="D20" i="3"/>
  <c r="D14" i="3"/>
  <c r="G14" i="3"/>
  <c r="G13" i="3" s="1"/>
  <c r="F40" i="3"/>
  <c r="D40" i="3" s="1"/>
  <c r="D41" i="3"/>
  <c r="D24" i="3"/>
  <c r="K23" i="3"/>
  <c r="F22" i="3"/>
  <c r="F17" i="3" s="1"/>
  <c r="D57" i="3"/>
  <c r="D59" i="3"/>
  <c r="F47" i="3"/>
  <c r="F46" i="3" s="1"/>
  <c r="G46" i="3" s="1"/>
  <c r="G39" i="3" s="1"/>
  <c r="G48" i="3"/>
  <c r="G47" i="3" s="1"/>
  <c r="D48" i="3"/>
  <c r="F60" i="3"/>
  <c r="F56" i="3" s="1"/>
  <c r="F52" i="3" s="1"/>
  <c r="F28" i="3"/>
  <c r="G32" i="3"/>
  <c r="E46" i="3"/>
  <c r="D46" i="3" s="1"/>
  <c r="G24" i="3"/>
  <c r="G22" i="3" s="1"/>
  <c r="G17" i="3" s="1"/>
  <c r="E28" i="3"/>
  <c r="E18" i="3"/>
  <c r="E60" i="3"/>
  <c r="D13" i="3"/>
  <c r="D32" i="3"/>
  <c r="E32" i="2"/>
  <c r="D22" i="3" l="1"/>
  <c r="F12" i="3"/>
  <c r="F37" i="3" s="1"/>
  <c r="F39" i="3"/>
  <c r="D47" i="3"/>
  <c r="F62" i="3"/>
  <c r="F66" i="3" s="1"/>
  <c r="G28" i="3"/>
  <c r="G12" i="3" s="1"/>
  <c r="G37" i="3" s="1"/>
  <c r="G60" i="3"/>
  <c r="G56" i="3" s="1"/>
  <c r="G52" i="3" s="1"/>
  <c r="G62" i="3" s="1"/>
  <c r="D60" i="3"/>
  <c r="E56" i="3"/>
  <c r="D28" i="3"/>
  <c r="D18" i="3"/>
  <c r="E17" i="3"/>
  <c r="E39" i="3"/>
  <c r="E32" i="1"/>
  <c r="G59" i="2"/>
  <c r="F59" i="2"/>
  <c r="E59" i="2"/>
  <c r="G58" i="2"/>
  <c r="F58" i="2"/>
  <c r="E58" i="2"/>
  <c r="G57" i="2"/>
  <c r="F57" i="2"/>
  <c r="E57" i="2"/>
  <c r="D57" i="2" s="1"/>
  <c r="D55" i="2"/>
  <c r="D54" i="2"/>
  <c r="D53" i="2"/>
  <c r="F51" i="2"/>
  <c r="F50" i="2" s="1"/>
  <c r="D50" i="2" s="1"/>
  <c r="G49" i="2"/>
  <c r="E49" i="2"/>
  <c r="D49" i="2" s="1"/>
  <c r="E48" i="2"/>
  <c r="E47" i="2" s="1"/>
  <c r="E46" i="2" s="1"/>
  <c r="D45" i="2"/>
  <c r="F44" i="2"/>
  <c r="D44" i="2"/>
  <c r="G43" i="2"/>
  <c r="F43" i="2"/>
  <c r="E43" i="2" s="1"/>
  <c r="D43" i="2" s="1"/>
  <c r="G42" i="2"/>
  <c r="G41" i="2" s="1"/>
  <c r="G40" i="2" s="1"/>
  <c r="D42" i="2"/>
  <c r="E41" i="2"/>
  <c r="E40" i="2" s="1"/>
  <c r="G36" i="2"/>
  <c r="G51" i="2" s="1"/>
  <c r="G50" i="2" s="1"/>
  <c r="D36" i="2"/>
  <c r="D35" i="2"/>
  <c r="F34" i="2"/>
  <c r="F33" i="2" s="1"/>
  <c r="D33" i="2" s="1"/>
  <c r="F32" i="2"/>
  <c r="D31" i="2"/>
  <c r="D30" i="2"/>
  <c r="M29" i="2"/>
  <c r="D29" i="2"/>
  <c r="D27" i="2"/>
  <c r="F26" i="2"/>
  <c r="D26" i="2" s="1"/>
  <c r="D25" i="2"/>
  <c r="F24" i="2"/>
  <c r="F48" i="2" s="1"/>
  <c r="D24" i="2"/>
  <c r="G23" i="2"/>
  <c r="D23" i="2"/>
  <c r="E22" i="2"/>
  <c r="D21" i="2"/>
  <c r="G20" i="2"/>
  <c r="F20" i="2"/>
  <c r="E20" i="2"/>
  <c r="E61" i="2" s="1"/>
  <c r="D61" i="2" s="1"/>
  <c r="E19" i="2"/>
  <c r="D19" i="2" s="1"/>
  <c r="G16" i="2"/>
  <c r="D16" i="2"/>
  <c r="G15" i="2"/>
  <c r="D15" i="2"/>
  <c r="F14" i="2"/>
  <c r="I23" i="2" s="1"/>
  <c r="E14" i="2"/>
  <c r="E13" i="2" s="1"/>
  <c r="G14" i="2" l="1"/>
  <c r="G13" i="2" s="1"/>
  <c r="D14" i="2"/>
  <c r="D34" i="2"/>
  <c r="D58" i="2"/>
  <c r="F22" i="2"/>
  <c r="D22" i="2" s="1"/>
  <c r="F17" i="2"/>
  <c r="F13" i="2"/>
  <c r="F41" i="2"/>
  <c r="F40" i="2" s="1"/>
  <c r="G34" i="2"/>
  <c r="G33" i="2" s="1"/>
  <c r="D51" i="2"/>
  <c r="G66" i="3"/>
  <c r="D20" i="2"/>
  <c r="D59" i="2"/>
  <c r="D39" i="3"/>
  <c r="D17" i="3"/>
  <c r="E12" i="3"/>
  <c r="D56" i="3"/>
  <c r="E52" i="3"/>
  <c r="D52" i="3" s="1"/>
  <c r="E39" i="2"/>
  <c r="D40" i="2"/>
  <c r="F47" i="2"/>
  <c r="F46" i="2" s="1"/>
  <c r="G46" i="2" s="1"/>
  <c r="G39" i="2" s="1"/>
  <c r="G48" i="2"/>
  <c r="G47" i="2" s="1"/>
  <c r="D48" i="2"/>
  <c r="G32" i="2"/>
  <c r="F60" i="2"/>
  <c r="F56" i="2" s="1"/>
  <c r="F52" i="2" s="1"/>
  <c r="F28" i="2"/>
  <c r="G24" i="2"/>
  <c r="G22" i="2" s="1"/>
  <c r="G17" i="2" s="1"/>
  <c r="E28" i="2"/>
  <c r="E18" i="2"/>
  <c r="E60" i="2"/>
  <c r="D13" i="2"/>
  <c r="D32" i="2"/>
  <c r="G59" i="1"/>
  <c r="F59" i="1"/>
  <c r="E59" i="1"/>
  <c r="D59" i="1" s="1"/>
  <c r="G58" i="1"/>
  <c r="F58" i="1"/>
  <c r="E58" i="1"/>
  <c r="D58" i="1" s="1"/>
  <c r="D55" i="1"/>
  <c r="D54" i="1"/>
  <c r="D53" i="1"/>
  <c r="F51" i="1"/>
  <c r="F50" i="1" s="1"/>
  <c r="D50" i="1" s="1"/>
  <c r="G49" i="1"/>
  <c r="E49" i="1"/>
  <c r="D49" i="1" s="1"/>
  <c r="E48" i="1"/>
  <c r="E47" i="1" s="1"/>
  <c r="E46" i="1" s="1"/>
  <c r="D45" i="1"/>
  <c r="F44" i="1"/>
  <c r="D44" i="1" s="1"/>
  <c r="G43" i="1"/>
  <c r="G42" i="1"/>
  <c r="D42" i="1"/>
  <c r="E41" i="1"/>
  <c r="E40" i="1" s="1"/>
  <c r="G36" i="1"/>
  <c r="D35" i="1"/>
  <c r="F34" i="1"/>
  <c r="F33" i="1" s="1"/>
  <c r="D33" i="1" s="1"/>
  <c r="D31" i="1"/>
  <c r="D30" i="1"/>
  <c r="M29" i="1"/>
  <c r="G57" i="1"/>
  <c r="F57" i="1"/>
  <c r="E28" i="1"/>
  <c r="D29" i="1"/>
  <c r="D27" i="1"/>
  <c r="F26" i="1"/>
  <c r="D26" i="1" s="1"/>
  <c r="D25" i="1"/>
  <c r="F24" i="1"/>
  <c r="F48" i="1" s="1"/>
  <c r="G23" i="1"/>
  <c r="D23" i="1"/>
  <c r="E22" i="1"/>
  <c r="D21" i="1"/>
  <c r="G20" i="1"/>
  <c r="F20" i="1"/>
  <c r="E20" i="1"/>
  <c r="E19" i="1"/>
  <c r="D19" i="1" s="1"/>
  <c r="G16" i="1"/>
  <c r="D16" i="1"/>
  <c r="G15" i="1"/>
  <c r="D15" i="1"/>
  <c r="F14" i="1"/>
  <c r="F13" i="1" s="1"/>
  <c r="E14" i="1"/>
  <c r="E13" i="1" s="1"/>
  <c r="F12" i="2" l="1"/>
  <c r="F37" i="2" s="1"/>
  <c r="D20" i="1"/>
  <c r="D41" i="2"/>
  <c r="E18" i="1"/>
  <c r="D18" i="1" s="1"/>
  <c r="D28" i="2"/>
  <c r="D24" i="1"/>
  <c r="D47" i="2"/>
  <c r="F22" i="1"/>
  <c r="D22" i="1" s="1"/>
  <c r="F39" i="2"/>
  <c r="F62" i="2" s="1"/>
  <c r="D46" i="2"/>
  <c r="E62" i="3"/>
  <c r="D62" i="3" s="1"/>
  <c r="E37" i="3"/>
  <c r="D12" i="3"/>
  <c r="E56" i="2"/>
  <c r="D60" i="2"/>
  <c r="G60" i="2"/>
  <c r="G56" i="2" s="1"/>
  <c r="G52" i="2" s="1"/>
  <c r="G62" i="2" s="1"/>
  <c r="G28" i="2"/>
  <c r="G12" i="2" s="1"/>
  <c r="G37" i="2" s="1"/>
  <c r="E17" i="2"/>
  <c r="D18" i="2"/>
  <c r="G14" i="1"/>
  <c r="G13" i="1" s="1"/>
  <c r="G41" i="1"/>
  <c r="G40" i="1" s="1"/>
  <c r="F43" i="1"/>
  <c r="D51" i="1"/>
  <c r="F17" i="1"/>
  <c r="D36" i="1"/>
  <c r="E61" i="1"/>
  <c r="D61" i="1" s="1"/>
  <c r="G51" i="1"/>
  <c r="G50" i="1" s="1"/>
  <c r="G34" i="1"/>
  <c r="G33" i="1" s="1"/>
  <c r="E39" i="1"/>
  <c r="D13" i="1"/>
  <c r="D48" i="1"/>
  <c r="G48" i="1"/>
  <c r="G47" i="1" s="1"/>
  <c r="F47" i="1"/>
  <c r="F46" i="1" s="1"/>
  <c r="G46" i="1" s="1"/>
  <c r="G39" i="1" s="1"/>
  <c r="E17" i="1"/>
  <c r="I23" i="1"/>
  <c r="F32" i="1"/>
  <c r="D14" i="1"/>
  <c r="E57" i="1"/>
  <c r="E60" i="1"/>
  <c r="G24" i="1"/>
  <c r="G22" i="1" s="1"/>
  <c r="G17" i="1" s="1"/>
  <c r="D34" i="1"/>
  <c r="F66" i="2" l="1"/>
  <c r="D39" i="2"/>
  <c r="E66" i="3"/>
  <c r="D37" i="3"/>
  <c r="D66" i="3" s="1"/>
  <c r="G66" i="2"/>
  <c r="D17" i="2"/>
  <c r="E12" i="2"/>
  <c r="D56" i="2"/>
  <c r="E52" i="2"/>
  <c r="F41" i="1"/>
  <c r="E43" i="1"/>
  <c r="D43" i="1" s="1"/>
  <c r="D47" i="1"/>
  <c r="D17" i="1"/>
  <c r="D46" i="1"/>
  <c r="F28" i="1"/>
  <c r="F60" i="1"/>
  <c r="F56" i="1" s="1"/>
  <c r="F52" i="1" s="1"/>
  <c r="G32" i="1"/>
  <c r="D32" i="1"/>
  <c r="E12" i="1"/>
  <c r="D57" i="1"/>
  <c r="E56" i="1"/>
  <c r="E37" i="2" l="1"/>
  <c r="D12" i="2"/>
  <c r="D52" i="2"/>
  <c r="E62" i="2"/>
  <c r="F40" i="1"/>
  <c r="D41" i="1"/>
  <c r="D56" i="1"/>
  <c r="E52" i="1"/>
  <c r="G28" i="1"/>
  <c r="G12" i="1" s="1"/>
  <c r="G37" i="1" s="1"/>
  <c r="G60" i="1"/>
  <c r="G56" i="1" s="1"/>
  <c r="G52" i="1" s="1"/>
  <c r="G62" i="1" s="1"/>
  <c r="E37" i="1"/>
  <c r="D60" i="1"/>
  <c r="D28" i="1"/>
  <c r="F12" i="1"/>
  <c r="F37" i="1" s="1"/>
  <c r="I29" i="2" l="1"/>
  <c r="D37" i="2"/>
  <c r="D62" i="2"/>
  <c r="D66" i="2" s="1"/>
  <c r="E66" i="2"/>
  <c r="D40" i="1"/>
  <c r="F39" i="1"/>
  <c r="G66" i="1"/>
  <c r="D12" i="1"/>
  <c r="D52" i="1"/>
  <c r="E62" i="1"/>
  <c r="I29" i="1"/>
  <c r="D37" i="1"/>
  <c r="D39" i="1" l="1"/>
  <c r="F62" i="1"/>
  <c r="F66" i="1" s="1"/>
  <c r="E66" i="1"/>
  <c r="D62" i="1" l="1"/>
  <c r="D66" i="1" s="1"/>
</calcChain>
</file>

<file path=xl/sharedStrings.xml><?xml version="1.0" encoding="utf-8"?>
<sst xmlns="http://schemas.openxmlformats.org/spreadsheetml/2006/main" count="960" uniqueCount="71">
  <si>
    <t>№                                  )</t>
  </si>
  <si>
    <t xml:space="preserve">  (код бюджету)</t>
  </si>
  <si>
    <t>грн</t>
  </si>
  <si>
    <t>Код</t>
  </si>
  <si>
    <t>Найменування згідно з 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</si>
  <si>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</si>
  <si>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</si>
  <si>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</si>
  <si>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</si>
  <si>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                                            бюджет розвитку</t>
  </si>
  <si>
    <t xml:space="preserve">          Фінансування бюджету за типом кредитора</t>
  </si>
  <si>
    <t>Внутрішнє фінансування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</si>
  <si>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</si>
  <si>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</si>
  <si>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</si>
  <si>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</si>
  <si>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Інше внутрішнє фінансування</t>
  </si>
  <si>
    <t>Позики інших фінансових установ</t>
  </si>
  <si>
    <t>Фінансування за рахунок коштів єдиного казначейського рахунку</t>
  </si>
  <si>
    <t>Повернено</t>
  </si>
  <si>
    <t>Фінансування за рахунок випуску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</si>
  <si>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</si>
  <si>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</si>
  <si>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</si>
  <si>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</si>
  <si>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</si>
  <si>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</si>
  <si>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іноземними комерційними банками, іншими іноземними фінансовими установами</t>
  </si>
  <si>
    <t>Х</t>
  </si>
  <si>
    <t>Загальне фінансування</t>
  </si>
  <si>
    <t xml:space="preserve">            Фінансування бюджету за типом боргового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</si>
  <si>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</si>
  <si>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</si>
  <si>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</si>
  <si>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зобов'язання</t>
  </si>
  <si>
    <t>Середньострокові зобов'язання</t>
  </si>
  <si>
    <t>Зовнішні запозичення</t>
  </si>
  <si>
    <t>Погашення</t>
  </si>
  <si>
    <t>Внутрішні зобов'язання</t>
  </si>
  <si>
    <t>Короткострокові зобов'язання та векселі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</si>
  <si>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</si>
  <si>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</si>
  <si>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</si>
  <si>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депозитів, надходження внаслідок продажу/пред'явлення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</si>
  <si>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</si>
  <si>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</si>
  <si>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Київський міський голова</t>
  </si>
  <si>
    <t>Віталій  КЛИЧКО</t>
  </si>
  <si>
    <t>контроль</t>
  </si>
  <si>
    <t xml:space="preserve">     «Фінансування бюджету міста Києва на 2023 рік»</t>
  </si>
  <si>
    <t>Додаток 2
до рішення Київської міської ради               «Про бюджет міста Києва на 2023 рік»</t>
  </si>
  <si>
    <r>
      <t xml:space="preserve">від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</si>
  <si>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 xml:space="preserve">від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0"/>
        <rFont val="Times New Roman"/>
        <family val="1"/>
        <charset val="204"/>
      </rPr>
      <t>14.07.2022</t>
    </r>
  </si>
  <si>
    <t>субв дор</t>
  </si>
  <si>
    <t>мафи</t>
  </si>
  <si>
    <t>навкол</t>
  </si>
  <si>
    <t>ліс</t>
  </si>
  <si>
    <t>реклама</t>
  </si>
  <si>
    <t>ЦІЛЬОВІ разом</t>
  </si>
  <si>
    <t xml:space="preserve"> БР                   субв сер </t>
  </si>
  <si>
    <t>ЗФ               субв сер</t>
  </si>
  <si>
    <t>сф                             разом</t>
  </si>
  <si>
    <t xml:space="preserve">Додаток 2
 до рішення Київської міської ради                                     від 08 грудня 2022 року  № 5828/5869                                   (в редакції  рішення Київської міської ради    </t>
  </si>
  <si>
    <t>парковка</t>
  </si>
  <si>
    <t>мжк</t>
  </si>
  <si>
    <t>гранти</t>
  </si>
  <si>
    <t>чистий бр</t>
  </si>
  <si>
    <t>передача бр</t>
  </si>
  <si>
    <t>субв СЕР</t>
  </si>
  <si>
    <t xml:space="preserve"> БР        </t>
  </si>
  <si>
    <r>
      <t xml:space="preserve">від 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sz val="13"/>
        <color theme="0"/>
        <rFont val="Times New Roman"/>
        <family val="1"/>
        <charset val="204"/>
      </rPr>
      <t>14.07.2022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</si>
</sst>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₴_-;\-* #,##0_₴_-;_-* &quot;-&quot;_₴_-;_-@_-"/>
    <numFmt numFmtId="165" formatCode="_-* #,##0.00_₴_-;\-* #,##0.00_₴_-;_-* &quot;-&quot;??_₴_-;_-@_-"/>
    <numFmt numFmtId="166" formatCode="#,##0_ ;[Red]\-#,##0\ "/>
    <numFmt numFmtId="167" formatCode="* _-#,##0&quot;р.&quot;;* \-#,##0&quot;р.&quot;;* _-&quot;-&quot;&quot;р.&quot;;@"/>
    <numFmt numFmtId="168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12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0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</cellStyleXfs>
  <cellXfs count="90">
    <xf numFmtId="0" fontId="0" fillId="0" borderId="0" xfId="0"/>
    <xf numFmtId="0" fontId="2" fillId="0" borderId="0" xfId="2" applyFont="1"/>
    <xf numFmtId="0" fontId="3" fillId="0" borderId="0" xfId="2" applyNumberFormat="1" applyFont="1" applyFill="1" applyAlignment="1" applyProtection="1">
      <alignment horizontal="left" vertical="center" wrapText="1"/>
    </xf>
    <xf numFmtId="0" fontId="1" fillId="0" borderId="0" xfId="2" applyAlignment="1"/>
    <xf numFmtId="0" fontId="2" fillId="2" borderId="0" xfId="2" applyFont="1" applyFill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center"/>
    </xf>
    <xf numFmtId="0" fontId="7" fillId="0" borderId="0" xfId="2" applyFont="1" applyAlignment="1">
      <alignment horizontal="left" vertical="center"/>
    </xf>
    <xf numFmtId="0" fontId="2" fillId="0" borderId="0" xfId="2" applyFont="1" applyAlignment="1">
      <alignment horizontal="right"/>
    </xf>
    <xf numFmtId="0" fontId="2" fillId="2" borderId="6" xfId="2" applyNumberFormat="1" applyFont="1" applyFill="1" applyBorder="1" applyAlignment="1" applyProtection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top" wrapText="1"/>
    </xf>
    <xf numFmtId="0" fontId="8" fillId="2" borderId="6" xfId="2" applyNumberFormat="1" applyFont="1" applyFill="1" applyBorder="1" applyAlignment="1" applyProtection="1">
      <alignment horizontal="center" vertical="center" wrapText="1"/>
    </xf>
    <xf numFmtId="0" fontId="2" fillId="2" borderId="6" xfId="2" applyNumberFormat="1" applyFont="1" applyFill="1" applyBorder="1" applyAlignment="1" applyProtection="1">
      <alignment horizontal="left" vertical="top" wrapText="1"/>
    </xf>
    <xf numFmtId="164" fontId="2" fillId="2" borderId="6" xfId="2" applyNumberFormat="1" applyFont="1" applyFill="1" applyBorder="1" applyAlignment="1" applyProtection="1">
      <alignment horizontal="right" vertical="center" wrapText="1"/>
    </xf>
    <xf numFmtId="0" fontId="2" fillId="2" borderId="6" xfId="2" applyNumberFormat="1" applyFont="1" applyFill="1" applyBorder="1" applyAlignment="1" applyProtection="1">
      <alignment horizontal="left" vertical="center" wrapText="1"/>
    </xf>
    <xf numFmtId="166" fontId="2" fillId="0" borderId="0" xfId="2" applyNumberFormat="1" applyFont="1"/>
    <xf numFmtId="164" fontId="2" fillId="2" borderId="6" xfId="2" applyNumberFormat="1" applyFont="1" applyFill="1" applyBorder="1" applyAlignment="1" applyProtection="1">
      <alignment horizontal="left" vertical="center" wrapText="1"/>
    </xf>
    <xf numFmtId="0" fontId="9" fillId="0" borderId="0" xfId="2" applyFont="1"/>
    <xf numFmtId="164" fontId="9" fillId="2" borderId="6" xfId="2" applyNumberFormat="1" applyFont="1" applyFill="1" applyBorder="1" applyAlignment="1" applyProtection="1">
      <alignment horizontal="right" vertical="center" wrapText="1"/>
    </xf>
    <xf numFmtId="166" fontId="9" fillId="0" borderId="0" xfId="2" applyNumberFormat="1" applyFont="1"/>
    <xf numFmtId="164" fontId="9" fillId="0" borderId="4" xfId="2" applyNumberFormat="1" applyFont="1" applyBorder="1" applyAlignment="1">
      <alignment horizontal="right"/>
    </xf>
    <xf numFmtId="164" fontId="9" fillId="0" borderId="0" xfId="2" applyNumberFormat="1" applyFont="1"/>
    <xf numFmtId="0" fontId="9" fillId="2" borderId="0" xfId="2" applyFont="1" applyFill="1"/>
    <xf numFmtId="0" fontId="9" fillId="3" borderId="0" xfId="2" applyFont="1" applyFill="1"/>
    <xf numFmtId="164" fontId="9" fillId="3" borderId="0" xfId="2" applyNumberFormat="1" applyFont="1" applyFill="1"/>
    <xf numFmtId="0" fontId="8" fillId="0" borderId="0" xfId="2" applyFont="1"/>
    <xf numFmtId="166" fontId="8" fillId="0" borderId="0" xfId="2" applyNumberFormat="1" applyFont="1"/>
    <xf numFmtId="0" fontId="8" fillId="2" borderId="0" xfId="2" applyNumberFormat="1" applyFont="1" applyFill="1" applyBorder="1" applyAlignment="1" applyProtection="1">
      <alignment horizontal="center" vertical="center" wrapText="1"/>
    </xf>
    <xf numFmtId="0" fontId="8" fillId="2" borderId="0" xfId="2" applyNumberFormat="1" applyFont="1" applyFill="1" applyBorder="1" applyAlignment="1" applyProtection="1">
      <alignment horizontal="left" vertical="top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8" fontId="8" fillId="2" borderId="0" xfId="1" applyNumberFormat="1" applyFont="1" applyFill="1" applyBorder="1" applyAlignment="1" applyProtection="1">
      <alignment horizontal="right" vertical="center" wrapText="1"/>
    </xf>
    <xf numFmtId="165" fontId="2" fillId="0" borderId="0" xfId="2" applyNumberFormat="1" applyFont="1"/>
    <xf numFmtId="0" fontId="8" fillId="4" borderId="6" xfId="2" applyNumberFormat="1" applyFont="1" applyFill="1" applyBorder="1" applyAlignment="1" applyProtection="1">
      <alignment horizontal="center" vertical="center" wrapText="1"/>
    </xf>
    <xf numFmtId="164" fontId="2" fillId="4" borderId="6" xfId="2" applyNumberFormat="1" applyFont="1" applyFill="1" applyBorder="1" applyAlignment="1" applyProtection="1">
      <alignment horizontal="left" vertical="center" wrapText="1"/>
    </xf>
    <xf numFmtId="164" fontId="2" fillId="4" borderId="6" xfId="2" applyNumberFormat="1" applyFont="1" applyFill="1" applyBorder="1" applyAlignment="1" applyProtection="1">
      <alignment horizontal="right" vertical="center" wrapText="1"/>
    </xf>
    <xf numFmtId="0" fontId="2" fillId="4" borderId="0" xfId="2" applyFont="1" applyFill="1"/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13" fillId="0" borderId="0" xfId="2" applyFont="1"/>
    <xf numFmtId="0" fontId="2" fillId="0" borderId="8" xfId="2" applyFont="1" applyBorder="1" applyAlignment="1">
      <alignment horizontal="center" wrapText="1"/>
    </xf>
    <xf numFmtId="0" fontId="2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wrapText="1"/>
    </xf>
    <xf numFmtId="166" fontId="1" fillId="0" borderId="12" xfId="2" applyNumberFormat="1" applyFont="1" applyBorder="1" applyAlignment="1">
      <alignment horizontal="center"/>
    </xf>
    <xf numFmtId="166" fontId="1" fillId="0" borderId="13" xfId="2" applyNumberFormat="1" applyFont="1" applyBorder="1" applyAlignment="1">
      <alignment horizontal="center"/>
    </xf>
    <xf numFmtId="164" fontId="1" fillId="0" borderId="9" xfId="2" applyNumberFormat="1" applyFont="1" applyBorder="1" applyAlignment="1">
      <alignment horizontal="center"/>
    </xf>
    <xf numFmtId="3" fontId="1" fillId="0" borderId="11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3" fontId="1" fillId="0" borderId="15" xfId="2" applyNumberFormat="1" applyFont="1" applyBorder="1" applyAlignment="1">
      <alignment horizontal="center"/>
    </xf>
    <xf numFmtId="0" fontId="9" fillId="0" borderId="16" xfId="2" applyFont="1" applyBorder="1" applyAlignment="1">
      <alignment horizontal="center" vertical="center" wrapText="1"/>
    </xf>
    <xf numFmtId="164" fontId="1" fillId="0" borderId="16" xfId="2" applyNumberFormat="1" applyFont="1" applyBorder="1" applyAlignment="1">
      <alignment horizontal="center"/>
    </xf>
    <xf numFmtId="166" fontId="14" fillId="0" borderId="12" xfId="2" applyNumberFormat="1" applyFont="1" applyBorder="1" applyAlignment="1">
      <alignment horizontal="center"/>
    </xf>
    <xf numFmtId="166" fontId="12" fillId="0" borderId="0" xfId="2" applyNumberFormat="1" applyFont="1"/>
    <xf numFmtId="0" fontId="15" fillId="3" borderId="0" xfId="2" applyFont="1" applyFill="1"/>
    <xf numFmtId="0" fontId="15" fillId="0" borderId="0" xfId="2" applyFont="1"/>
    <xf numFmtId="164" fontId="2" fillId="2" borderId="2" xfId="2" applyNumberFormat="1" applyFont="1" applyFill="1" applyBorder="1" applyAlignment="1" applyProtection="1">
      <alignment horizontal="right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164" fontId="8" fillId="0" borderId="0" xfId="2" applyNumberFormat="1" applyFont="1"/>
    <xf numFmtId="0" fontId="3" fillId="2" borderId="0" xfId="2" applyFont="1" applyFill="1"/>
    <xf numFmtId="0" fontId="3" fillId="0" borderId="0" xfId="2" applyFont="1"/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0" borderId="4" xfId="2" applyFont="1" applyBorder="1" applyAlignment="1">
      <alignment horizontal="center"/>
    </xf>
    <xf numFmtId="0" fontId="8" fillId="2" borderId="2" xfId="2" applyNumberFormat="1" applyFont="1" applyFill="1" applyBorder="1" applyAlignment="1" applyProtection="1">
      <alignment horizontal="left" vertical="top" wrapText="1"/>
    </xf>
    <xf numFmtId="0" fontId="8" fillId="2" borderId="7" xfId="2" applyNumberFormat="1" applyFont="1" applyFill="1" applyBorder="1" applyAlignment="1" applyProtection="1">
      <alignment horizontal="left" vertical="top" wrapText="1"/>
    </xf>
    <xf numFmtId="0" fontId="8" fillId="2" borderId="3" xfId="2" applyNumberFormat="1" applyFont="1" applyFill="1" applyBorder="1" applyAlignment="1" applyProtection="1">
      <alignment horizontal="left" vertical="top" wrapText="1"/>
    </xf>
    <xf numFmtId="164" fontId="8" fillId="2" borderId="2" xfId="2" applyNumberFormat="1" applyFont="1" applyFill="1" applyBorder="1" applyAlignment="1" applyProtection="1">
      <alignment horizontal="left" vertical="center" wrapText="1"/>
    </xf>
    <xf numFmtId="164" fontId="8" fillId="2" borderId="7" xfId="2" applyNumberFormat="1" applyFont="1" applyFill="1" applyBorder="1" applyAlignment="1" applyProtection="1">
      <alignment horizontal="left" vertical="center" wrapText="1"/>
    </xf>
    <xf numFmtId="164" fontId="8" fillId="2" borderId="3" xfId="2" applyNumberFormat="1" applyFont="1" applyFill="1" applyBorder="1" applyAlignment="1" applyProtection="1">
      <alignment horizontal="left" vertical="center" wrapText="1"/>
    </xf>
    <xf numFmtId="0" fontId="3" fillId="2" borderId="0" xfId="2" applyNumberFormat="1" applyFont="1" applyFill="1" applyAlignment="1" applyProtection="1">
      <alignment horizontal="left" vertical="center" wrapText="1"/>
    </xf>
    <xf numFmtId="0" fontId="1" fillId="2" borderId="0" xfId="2" applyFill="1" applyAlignment="1"/>
    <xf numFmtId="0" fontId="5" fillId="0" borderId="0" xfId="2" applyFont="1" applyAlignment="1">
      <alignment horizont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3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Border="1" applyAlignment="1">
      <alignment horizontal="center"/>
    </xf>
    <xf numFmtId="0" fontId="1" fillId="2" borderId="0" xfId="2" applyFont="1" applyFill="1" applyAlignment="1"/>
    <xf numFmtId="166" fontId="1" fillId="0" borderId="17" xfId="2" applyNumberFormat="1" applyFont="1" applyBorder="1" applyAlignment="1">
      <alignment horizontal="center"/>
    </xf>
    <xf numFmtId="166" fontId="1" fillId="0" borderId="14" xfId="2" applyNumberFormat="1" applyFont="1" applyBorder="1" applyAlignment="1">
      <alignment horizontal="center"/>
    </xf>
  </cellXfs>
  <cellStyles count="5">
    <cellStyle name="Звичайний" xfId="0" builtinId="0"/>
    <cellStyle name="Звичайний 2" xfId="3"/>
    <cellStyle name="Обычный 2" xfId="2"/>
    <cellStyle name="Обычный 3" xfId="4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12/!!!!/&#1041;&#1102;&#1076;&#1078;&#1077;&#1090;&#1085;&#1080;&#1081;%20&#1074;&#1110;&#1076;&#1076;&#1110;&#1083;/MARINA/&#1041;&#1070;&#1044;&#1046;&#1045;&#1058;%202022/2022%20&#1047;&#1052;&#1030;&#1053;&#1048;/2022_6_&#1079;&#1084;&#1110;&#1085;&#1080;/2_&#1076;&#1086;&#1076;&#1072;&#1090;&#1086;&#1082;_2_2022_&#1074;&#1077;&#1088;&#1077;&#1089;&#1077;&#1085;&#1100;_&#1092;i&#1085;&#1072;&#1085;&#1089;&#1091;&#1074;&#1072;&#1085;&#1085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книга"/>
      <sheetName val="2022 проект"/>
      <sheetName val="2022_1_зміни"/>
      <sheetName val="2022_2_зміни"/>
      <sheetName val="2022_3_зміни дод.1 (2)"/>
      <sheetName val="2022_3_зміни свод"/>
      <sheetName val="2022_4_зміни"/>
      <sheetName val="2022_5_зміни"/>
      <sheetName val="2022_6_змі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">
          <cell r="E29">
            <v>5171734658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M66"/>
  <sheetViews>
    <sheetView view="pageBreakPreview" topLeftCell="B1" zoomScaleNormal="100" zoomScaleSheetLayoutView="100" workbookViewId="0">
      <selection activeCell="C48" sqref="C48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5" width="21.28515625" style="1" customWidth="1"/>
    <col min="6" max="6" width="23.42578125" style="1" customWidth="1"/>
    <col min="7" max="7" width="22.85546875" style="1" customWidth="1"/>
    <col min="8" max="8" width="6.85546875" style="1"/>
    <col min="9" max="9" width="16.7109375" style="1" customWidth="1"/>
    <col min="10" max="10" width="11.5703125" style="1" bestFit="1" customWidth="1"/>
    <col min="11" max="11" width="13" style="1" customWidth="1"/>
    <col min="12" max="12" width="14.7109375" style="1" customWidth="1"/>
    <col min="13" max="16384" width="6.85546875" style="1"/>
  </cols>
  <sheetData>
    <row r="1" spans="2:12" ht="19.899999999999999" customHeight="1" x14ac:dyDescent="0.25">
      <c r="F1" s="79" t="s">
        <v>50</v>
      </c>
      <c r="G1" s="80"/>
      <c r="H1" s="2"/>
      <c r="I1" s="2"/>
    </row>
    <row r="2" spans="2:12" ht="68.25" customHeight="1" x14ac:dyDescent="0.25">
      <c r="F2" s="80"/>
      <c r="G2" s="80"/>
      <c r="H2" s="3"/>
      <c r="I2" s="3"/>
    </row>
    <row r="3" spans="2:12" ht="17.45" customHeight="1" x14ac:dyDescent="0.25">
      <c r="F3" s="4" t="s">
        <v>51</v>
      </c>
      <c r="G3" s="1" t="s">
        <v>0</v>
      </c>
    </row>
    <row r="4" spans="2:12" ht="26.25" customHeight="1" x14ac:dyDescent="0.3">
      <c r="C4" s="81" t="s">
        <v>49</v>
      </c>
      <c r="D4" s="81"/>
      <c r="E4" s="81"/>
      <c r="F4" s="81"/>
    </row>
    <row r="5" spans="2:12" ht="19.899999999999999" customHeight="1" x14ac:dyDescent="0.3">
      <c r="C5" s="5">
        <v>26000000000</v>
      </c>
      <c r="D5" s="6"/>
      <c r="E5" s="6"/>
      <c r="F5" s="6"/>
    </row>
    <row r="6" spans="2:12" ht="12" customHeight="1" x14ac:dyDescent="0.3">
      <c r="C6" s="7" t="s">
        <v>1</v>
      </c>
      <c r="D6" s="6"/>
      <c r="E6" s="6"/>
      <c r="F6" s="6"/>
    </row>
    <row r="7" spans="2:12" ht="25.5" customHeight="1" x14ac:dyDescent="0.25">
      <c r="G7" s="8" t="s">
        <v>2</v>
      </c>
    </row>
    <row r="8" spans="2:12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J8" s="72"/>
      <c r="K8" s="72"/>
      <c r="L8" s="72"/>
    </row>
    <row r="9" spans="2:12" ht="31.5" x14ac:dyDescent="0.25">
      <c r="B9" s="83"/>
      <c r="C9" s="83"/>
      <c r="D9" s="83"/>
      <c r="E9" s="83"/>
      <c r="F9" s="9" t="s">
        <v>8</v>
      </c>
      <c r="G9" s="9" t="s">
        <v>9</v>
      </c>
      <c r="J9" s="10"/>
      <c r="K9" s="10"/>
      <c r="L9" s="10"/>
    </row>
    <row r="10" spans="2:12" x14ac:dyDescent="0.25">
      <c r="B10" s="11">
        <v>2</v>
      </c>
      <c r="C10" s="12">
        <v>3</v>
      </c>
      <c r="D10" s="12">
        <v>3</v>
      </c>
      <c r="E10" s="11">
        <v>4</v>
      </c>
      <c r="F10" s="9">
        <v>5</v>
      </c>
      <c r="G10" s="9">
        <v>6</v>
      </c>
    </row>
    <row r="11" spans="2:12" x14ac:dyDescent="0.25">
      <c r="B11" s="73" t="s">
        <v>10</v>
      </c>
      <c r="C11" s="74"/>
      <c r="D11" s="74"/>
      <c r="E11" s="74"/>
      <c r="F11" s="74"/>
      <c r="G11" s="75"/>
    </row>
    <row r="12" spans="2:12" x14ac:dyDescent="0.25">
      <c r="B12" s="13">
        <v>200000</v>
      </c>
      <c r="C12" s="14" t="s">
        <v>11</v>
      </c>
      <c r="D12" s="15">
        <f>E12+F12</f>
        <v>-296672008</v>
      </c>
      <c r="E12" s="15">
        <f>E13+E17+E28</f>
        <v>-5974177621</v>
      </c>
      <c r="F12" s="15">
        <f>F13+F17+F28</f>
        <v>5677505613</v>
      </c>
      <c r="G12" s="15">
        <f>G13+G17+G28</f>
        <v>5677505613</v>
      </c>
    </row>
    <row r="13" spans="2:12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2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2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2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13" hidden="1" x14ac:dyDescent="0.25">
      <c r="B17" s="13">
        <v>203000</v>
      </c>
      <c r="C17" s="14" t="s">
        <v>16</v>
      </c>
      <c r="D17" s="15">
        <f t="shared" si="0"/>
        <v>0</v>
      </c>
      <c r="E17" s="15">
        <f>E18+E20+E22+E25</f>
        <v>0</v>
      </c>
      <c r="F17" s="15">
        <f>F18+F20+F22+F25</f>
        <v>0</v>
      </c>
      <c r="G17" s="15">
        <f>G18+G20+G22+G25</f>
        <v>0</v>
      </c>
    </row>
    <row r="18" spans="1:13" hidden="1" x14ac:dyDescent="0.25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13" hidden="1" x14ac:dyDescent="0.25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13" ht="31.5" hidden="1" x14ac:dyDescent="0.25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13" hidden="1" x14ac:dyDescent="0.25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13" hidden="1" x14ac:dyDescent="0.25">
      <c r="B22" s="13">
        <v>203500</v>
      </c>
      <c r="C22" s="14" t="s">
        <v>20</v>
      </c>
      <c r="D22" s="15">
        <f t="shared" si="0"/>
        <v>0</v>
      </c>
      <c r="E22" s="15">
        <f>E23+E24</f>
        <v>0</v>
      </c>
      <c r="F22" s="15">
        <f>F23+F24</f>
        <v>0</v>
      </c>
      <c r="G22" s="15">
        <f>G23+G24</f>
        <v>0</v>
      </c>
    </row>
    <row r="23" spans="1:13" hidden="1" x14ac:dyDescent="0.25">
      <c r="B23" s="13">
        <v>203510</v>
      </c>
      <c r="C23" s="14" t="s">
        <v>14</v>
      </c>
      <c r="D23" s="15">
        <f t="shared" si="0"/>
        <v>0</v>
      </c>
      <c r="E23" s="15">
        <v>0</v>
      </c>
      <c r="F23" s="15"/>
      <c r="G23" s="15">
        <f>F23</f>
        <v>0</v>
      </c>
      <c r="I23" s="17">
        <f>F23+F14</f>
        <v>-296672008</v>
      </c>
    </row>
    <row r="24" spans="1:13" hidden="1" x14ac:dyDescent="0.25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13" hidden="1" x14ac:dyDescent="0.25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13" hidden="1" x14ac:dyDescent="0.25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13" hidden="1" x14ac:dyDescent="0.25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13" ht="31.5" x14ac:dyDescent="0.25">
      <c r="B28" s="13">
        <v>208000</v>
      </c>
      <c r="C28" s="18" t="s">
        <v>21</v>
      </c>
      <c r="D28" s="15">
        <f t="shared" si="0"/>
        <v>0</v>
      </c>
      <c r="E28" s="15">
        <f>E29-E30+E32+E31</f>
        <v>-5974177621</v>
      </c>
      <c r="F28" s="15">
        <f>F29-F30+F32+F31</f>
        <v>5974177621</v>
      </c>
      <c r="G28" s="15">
        <f>G29-G30+G32+G31</f>
        <v>5974177621</v>
      </c>
    </row>
    <row r="29" spans="1:13" s="19" customFormat="1" hidden="1" x14ac:dyDescent="0.25">
      <c r="B29" s="13">
        <v>208100</v>
      </c>
      <c r="C29" s="18" t="s">
        <v>22</v>
      </c>
      <c r="D29" s="15">
        <f t="shared" si="0"/>
        <v>0</v>
      </c>
      <c r="E29" s="20"/>
      <c r="F29" s="20"/>
      <c r="G29" s="20"/>
      <c r="I29" s="21">
        <f>E37</f>
        <v>-5974177621</v>
      </c>
      <c r="J29" s="22"/>
      <c r="K29" s="22"/>
      <c r="L29" s="22"/>
      <c r="M29" s="23">
        <f>H29-'[1]2022_5_зміни'!H29</f>
        <v>0</v>
      </c>
    </row>
    <row r="30" spans="1:13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</row>
    <row r="31" spans="1:13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</row>
    <row r="32" spans="1:13" s="25" customFormat="1" ht="31.5" x14ac:dyDescent="0.25">
      <c r="A32" s="24"/>
      <c r="B32" s="13">
        <v>208400</v>
      </c>
      <c r="C32" s="18" t="s">
        <v>25</v>
      </c>
      <c r="D32" s="15">
        <f t="shared" si="0"/>
        <v>0</v>
      </c>
      <c r="E32" s="20">
        <f>-11654300-5962523321</f>
        <v>-5974177621</v>
      </c>
      <c r="F32" s="15">
        <f>-E32</f>
        <v>5974177621</v>
      </c>
      <c r="G32" s="15">
        <f>F32</f>
        <v>5974177621</v>
      </c>
      <c r="J32" s="26"/>
      <c r="K32" s="26"/>
      <c r="L32" s="26"/>
    </row>
    <row r="33" spans="2:9" x14ac:dyDescent="0.25">
      <c r="B33" s="13">
        <v>300000</v>
      </c>
      <c r="C33" s="18" t="s">
        <v>26</v>
      </c>
      <c r="D33" s="15">
        <f t="shared" si="0"/>
        <v>-337500000</v>
      </c>
      <c r="E33" s="15">
        <v>0</v>
      </c>
      <c r="F33" s="15">
        <f>F34</f>
        <v>-337500000</v>
      </c>
      <c r="G33" s="15">
        <f>G34</f>
        <v>-337500000</v>
      </c>
    </row>
    <row r="34" spans="2:9" ht="31.5" x14ac:dyDescent="0.25">
      <c r="B34" s="13">
        <v>303000</v>
      </c>
      <c r="C34" s="18" t="s">
        <v>27</v>
      </c>
      <c r="D34" s="15">
        <f t="shared" si="0"/>
        <v>-337500000</v>
      </c>
      <c r="E34" s="15">
        <v>0</v>
      </c>
      <c r="F34" s="15">
        <f>F35+F36</f>
        <v>-337500000</v>
      </c>
      <c r="G34" s="15">
        <f>G35+G36</f>
        <v>-337500000</v>
      </c>
    </row>
    <row r="35" spans="2:9" ht="15.75" hidden="1" customHeight="1" x14ac:dyDescent="0.25">
      <c r="B35" s="13">
        <v>303100</v>
      </c>
      <c r="C35" s="18" t="s">
        <v>14</v>
      </c>
      <c r="D35" s="15">
        <f t="shared" si="0"/>
        <v>0</v>
      </c>
      <c r="E35" s="15">
        <v>0</v>
      </c>
      <c r="F35" s="15"/>
      <c r="G35" s="15">
        <v>0</v>
      </c>
    </row>
    <row r="36" spans="2:9" s="37" customFormat="1" x14ac:dyDescent="0.25">
      <c r="B36" s="34">
        <v>303200</v>
      </c>
      <c r="C36" s="35" t="s">
        <v>15</v>
      </c>
      <c r="D36" s="36">
        <f t="shared" si="0"/>
        <v>-337500000</v>
      </c>
      <c r="E36" s="36">
        <v>0</v>
      </c>
      <c r="F36" s="36">
        <v>-337500000</v>
      </c>
      <c r="G36" s="36">
        <f>F36</f>
        <v>-337500000</v>
      </c>
    </row>
    <row r="37" spans="2:9" s="27" customFormat="1" x14ac:dyDescent="0.25">
      <c r="B37" s="13" t="s">
        <v>28</v>
      </c>
      <c r="C37" s="18" t="s">
        <v>29</v>
      </c>
      <c r="D37" s="15">
        <f t="shared" si="0"/>
        <v>-634172008</v>
      </c>
      <c r="E37" s="15">
        <f>E12+E33</f>
        <v>-5974177621</v>
      </c>
      <c r="F37" s="15">
        <f>F12+F33</f>
        <v>5340005613</v>
      </c>
      <c r="G37" s="15">
        <f>G12+G33</f>
        <v>5340005613</v>
      </c>
      <c r="I37" s="28"/>
    </row>
    <row r="38" spans="2:9" ht="27" customHeight="1" x14ac:dyDescent="0.25">
      <c r="B38" s="76" t="s">
        <v>30</v>
      </c>
      <c r="C38" s="77"/>
      <c r="D38" s="77"/>
      <c r="E38" s="77"/>
      <c r="F38" s="77"/>
      <c r="G38" s="78"/>
    </row>
    <row r="39" spans="2:9" x14ac:dyDescent="0.25">
      <c r="B39" s="13">
        <v>400000</v>
      </c>
      <c r="C39" s="18" t="s">
        <v>31</v>
      </c>
      <c r="D39" s="15">
        <f t="shared" ref="D39:D62" si="1">E39+F39</f>
        <v>-634172008</v>
      </c>
      <c r="E39" s="15">
        <f>E40+E46</f>
        <v>0</v>
      </c>
      <c r="F39" s="15">
        <f>F40+F46</f>
        <v>-634172008</v>
      </c>
      <c r="G39" s="15">
        <f>G40+G46</f>
        <v>-634172008</v>
      </c>
    </row>
    <row r="40" spans="2:9" hidden="1" x14ac:dyDescent="0.25">
      <c r="B40" s="13">
        <v>401000</v>
      </c>
      <c r="C40" s="18" t="s">
        <v>32</v>
      </c>
      <c r="D40" s="15">
        <f t="shared" si="1"/>
        <v>0</v>
      </c>
      <c r="E40" s="15">
        <f>E41</f>
        <v>0</v>
      </c>
      <c r="F40" s="15">
        <f>F44+F41</f>
        <v>0</v>
      </c>
      <c r="G40" s="15">
        <f>G44+G41</f>
        <v>0</v>
      </c>
    </row>
    <row r="41" spans="2:9" hidden="1" x14ac:dyDescent="0.25">
      <c r="B41" s="13">
        <v>401100</v>
      </c>
      <c r="C41" s="18" t="s">
        <v>33</v>
      </c>
      <c r="D41" s="15">
        <f t="shared" si="1"/>
        <v>0</v>
      </c>
      <c r="E41" s="15">
        <f>E42</f>
        <v>0</v>
      </c>
      <c r="F41" s="15">
        <f>F42+F43</f>
        <v>0</v>
      </c>
      <c r="G41" s="15">
        <f>G42+G43</f>
        <v>0</v>
      </c>
    </row>
    <row r="42" spans="2:9" hidden="1" x14ac:dyDescent="0.25">
      <c r="B42" s="13">
        <v>401101</v>
      </c>
      <c r="C42" s="18" t="s">
        <v>34</v>
      </c>
      <c r="D42" s="15">
        <f t="shared" si="1"/>
        <v>0</v>
      </c>
      <c r="E42" s="15">
        <v>0</v>
      </c>
      <c r="F42" s="15"/>
      <c r="G42" s="15">
        <f>F42</f>
        <v>0</v>
      </c>
    </row>
    <row r="43" spans="2:9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H43+I43</f>
        <v>0</v>
      </c>
    </row>
    <row r="44" spans="2:9" ht="15.75" hidden="1" customHeight="1" x14ac:dyDescent="0.25">
      <c r="B44" s="13">
        <v>401200</v>
      </c>
      <c r="C44" s="18" t="s">
        <v>36</v>
      </c>
      <c r="D44" s="15">
        <f t="shared" si="1"/>
        <v>0</v>
      </c>
      <c r="E44" s="15">
        <v>0</v>
      </c>
      <c r="F44" s="15">
        <f>F45</f>
        <v>0</v>
      </c>
      <c r="G44" s="15">
        <v>0</v>
      </c>
    </row>
    <row r="45" spans="2:9" ht="15.75" hidden="1" customHeight="1" x14ac:dyDescent="0.25">
      <c r="B45" s="13">
        <v>401201</v>
      </c>
      <c r="C45" s="18" t="s">
        <v>34</v>
      </c>
      <c r="D45" s="15">
        <f t="shared" si="1"/>
        <v>0</v>
      </c>
      <c r="E45" s="15">
        <v>0</v>
      </c>
      <c r="F45" s="15"/>
      <c r="G45" s="15">
        <v>0</v>
      </c>
    </row>
    <row r="46" spans="2:9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9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9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34">
        <v>402201</v>
      </c>
      <c r="C51" s="35" t="s">
        <v>34</v>
      </c>
      <c r="D51" s="36">
        <f t="shared" si="1"/>
        <v>-337500000</v>
      </c>
      <c r="E51" s="36">
        <v>0</v>
      </c>
      <c r="F51" s="36">
        <f>F36</f>
        <v>-337500000</v>
      </c>
      <c r="G51" s="36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0</v>
      </c>
      <c r="E52" s="15">
        <f>E53+E56+E61</f>
        <v>-5974177621</v>
      </c>
      <c r="F52" s="15">
        <f>F53+F56+F61</f>
        <v>5974177621</v>
      </c>
      <c r="G52" s="15">
        <f>G53+G56+G61</f>
        <v>5974177621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0</v>
      </c>
      <c r="E56" s="15">
        <f>E57-E58+E60+E59</f>
        <v>-5974177621</v>
      </c>
      <c r="F56" s="15">
        <f>F57-F58+F60+F59</f>
        <v>5974177621</v>
      </c>
      <c r="G56" s="15">
        <f>G57-G58+G60+G59</f>
        <v>5974177621</v>
      </c>
    </row>
    <row r="57" spans="2:7" hidden="1" x14ac:dyDescent="0.25">
      <c r="B57" s="13">
        <v>602100</v>
      </c>
      <c r="C57" s="18" t="s">
        <v>22</v>
      </c>
      <c r="D57" s="15">
        <f t="shared" si="1"/>
        <v>0</v>
      </c>
      <c r="E57" s="15">
        <f>E29</f>
        <v>0</v>
      </c>
      <c r="F57" s="15">
        <f t="shared" ref="F57:G60" si="2">F29</f>
        <v>0</v>
      </c>
      <c r="G57" s="15">
        <f t="shared" si="2"/>
        <v>0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-5974177621</v>
      </c>
      <c r="F60" s="15">
        <f t="shared" si="2"/>
        <v>5974177621</v>
      </c>
      <c r="G60" s="15">
        <f t="shared" si="2"/>
        <v>5974177621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-634172008</v>
      </c>
      <c r="E62" s="15">
        <f>E39+E52</f>
        <v>-5974177621</v>
      </c>
      <c r="F62" s="15">
        <f>F39+F52</f>
        <v>5340005613</v>
      </c>
      <c r="G62" s="15">
        <f>G39+G52</f>
        <v>5340005613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19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0">
    <mergeCell ref="J8:L8"/>
    <mergeCell ref="B11:G11"/>
    <mergeCell ref="B38:G38"/>
    <mergeCell ref="F1:G2"/>
    <mergeCell ref="C4:F4"/>
    <mergeCell ref="B8:B9"/>
    <mergeCell ref="C8:C9"/>
    <mergeCell ref="D8:D9"/>
    <mergeCell ref="E8:E9"/>
    <mergeCell ref="F8:G8"/>
  </mergeCells>
  <pageMargins left="0.51181102362204722" right="0.51181102362204722" top="0.35433070866141736" bottom="0.35433070866141736" header="0.11811023622047245" footer="0.11811023622047245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6"/>
  <sheetViews>
    <sheetView view="pageBreakPreview" topLeftCell="B22" zoomScale="90" zoomScaleNormal="100" zoomScaleSheetLayoutView="90" workbookViewId="0">
      <selection activeCell="E32" sqref="E32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8" width="24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2.85546875" style="1" customWidth="1"/>
    <col min="13" max="13" width="7.85546875" style="1" bestFit="1" customWidth="1"/>
    <col min="14" max="16384" width="6.85546875" style="1"/>
  </cols>
  <sheetData>
    <row r="1" spans="2:7" ht="19.899999999999999" customHeight="1" x14ac:dyDescent="0.25">
      <c r="F1" s="79" t="s">
        <v>62</v>
      </c>
      <c r="G1" s="87"/>
    </row>
    <row r="2" spans="2:7" ht="68.25" customHeight="1" x14ac:dyDescent="0.25">
      <c r="F2" s="87"/>
      <c r="G2" s="87"/>
    </row>
    <row r="3" spans="2:7" ht="25.5" customHeight="1" x14ac:dyDescent="0.25">
      <c r="F3" s="68" t="s">
        <v>70</v>
      </c>
      <c r="G3" s="69" t="s">
        <v>0</v>
      </c>
    </row>
    <row r="4" spans="2:7" ht="26.25" customHeight="1" x14ac:dyDescent="0.3">
      <c r="C4" s="81" t="s">
        <v>49</v>
      </c>
      <c r="D4" s="81"/>
      <c r="E4" s="81"/>
      <c r="F4" s="81"/>
    </row>
    <row r="5" spans="2:7" ht="19.899999999999999" customHeight="1" x14ac:dyDescent="0.3">
      <c r="C5" s="5">
        <v>2600000000</v>
      </c>
      <c r="D5" s="6"/>
      <c r="E5" s="6"/>
      <c r="F5" s="6"/>
    </row>
    <row r="6" spans="2:7" ht="12" customHeight="1" x14ac:dyDescent="0.3">
      <c r="C6" s="7" t="s">
        <v>1</v>
      </c>
      <c r="D6" s="6"/>
      <c r="E6" s="6"/>
      <c r="F6" s="6"/>
    </row>
    <row r="7" spans="2:7" ht="25.5" customHeight="1" x14ac:dyDescent="0.25">
      <c r="G7" s="8" t="s">
        <v>2</v>
      </c>
    </row>
    <row r="8" spans="2:7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</row>
    <row r="9" spans="2:7" ht="31.5" x14ac:dyDescent="0.25">
      <c r="B9" s="83"/>
      <c r="C9" s="83"/>
      <c r="D9" s="83"/>
      <c r="E9" s="83"/>
      <c r="F9" s="9" t="s">
        <v>8</v>
      </c>
      <c r="G9" s="9" t="s">
        <v>9</v>
      </c>
    </row>
    <row r="10" spans="2:7" x14ac:dyDescent="0.25">
      <c r="B10" s="66">
        <v>2</v>
      </c>
      <c r="C10" s="12">
        <v>3</v>
      </c>
      <c r="D10" s="12">
        <v>3</v>
      </c>
      <c r="E10" s="66">
        <v>4</v>
      </c>
      <c r="F10" s="9">
        <v>5</v>
      </c>
      <c r="G10" s="9">
        <v>6</v>
      </c>
    </row>
    <row r="11" spans="2:7" x14ac:dyDescent="0.25">
      <c r="B11" s="73" t="s">
        <v>10</v>
      </c>
      <c r="C11" s="74"/>
      <c r="D11" s="74"/>
      <c r="E11" s="74"/>
      <c r="F11" s="74"/>
      <c r="G11" s="75"/>
    </row>
    <row r="12" spans="2:7" x14ac:dyDescent="0.25">
      <c r="B12" s="13">
        <v>200000</v>
      </c>
      <c r="C12" s="14" t="s">
        <v>11</v>
      </c>
      <c r="D12" s="15">
        <f>E12+F12</f>
        <v>12426466310</v>
      </c>
      <c r="E12" s="15">
        <f>E13+E17+E28</f>
        <v>-16994044206</v>
      </c>
      <c r="F12" s="15">
        <f>F13+F17+F28</f>
        <v>29420510516</v>
      </c>
      <c r="G12" s="15">
        <f>G13+G17+G28</f>
        <v>29063693539</v>
      </c>
    </row>
    <row r="13" spans="2:7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7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7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7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13" ht="16.5" thickBot="1" x14ac:dyDescent="0.3">
      <c r="B17" s="13">
        <v>203000</v>
      </c>
      <c r="C17" s="14" t="s">
        <v>16</v>
      </c>
      <c r="D17" s="15">
        <f t="shared" si="0"/>
        <v>1323372224</v>
      </c>
      <c r="E17" s="15">
        <f>E18+E20+E22+E25</f>
        <v>0</v>
      </c>
      <c r="F17" s="15">
        <f>F18+F20+F22+F25</f>
        <v>1323372224</v>
      </c>
      <c r="G17" s="15">
        <f>G18+G20+G22+G25</f>
        <v>1323372224</v>
      </c>
    </row>
    <row r="18" spans="1:13" ht="16.5" hidden="1" thickBot="1" x14ac:dyDescent="0.3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13" ht="16.5" hidden="1" thickBot="1" x14ac:dyDescent="0.3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13" ht="32.25" hidden="1" thickBot="1" x14ac:dyDescent="0.3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13" ht="16.5" hidden="1" thickBot="1" x14ac:dyDescent="0.3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13" ht="16.5" thickBot="1" x14ac:dyDescent="0.3">
      <c r="B22" s="13">
        <v>203500</v>
      </c>
      <c r="C22" s="14" t="s">
        <v>20</v>
      </c>
      <c r="D22" s="15">
        <f t="shared" si="0"/>
        <v>1323372224</v>
      </c>
      <c r="E22" s="15">
        <f>E23+E24</f>
        <v>0</v>
      </c>
      <c r="F22" s="15">
        <f>F23+F24</f>
        <v>1323372224</v>
      </c>
      <c r="G22" s="15">
        <f>G23+G24</f>
        <v>1323372224</v>
      </c>
      <c r="I22" s="88">
        <f>I23+J23</f>
        <v>11399766094</v>
      </c>
      <c r="J22" s="89"/>
      <c r="L22" s="56">
        <f>L23-G29</f>
        <v>0</v>
      </c>
    </row>
    <row r="23" spans="1:13" ht="16.5" thickBot="1" x14ac:dyDescent="0.3">
      <c r="B23" s="13">
        <v>203510</v>
      </c>
      <c r="C23" s="14" t="s">
        <v>14</v>
      </c>
      <c r="D23" s="15">
        <f t="shared" si="0"/>
        <v>1323372224</v>
      </c>
      <c r="E23" s="15">
        <v>0</v>
      </c>
      <c r="F23" s="20">
        <f>3425667747+12500000+105435619+5000000+26000000-3074603366+100000000+750000000-200000000-26627776+200000000</f>
        <v>1323372224</v>
      </c>
      <c r="G23" s="60">
        <f>F23</f>
        <v>1323372224</v>
      </c>
      <c r="H23" s="56">
        <f>I23-E29</f>
        <v>0</v>
      </c>
      <c r="I23" s="56">
        <f>I29+I32+I33+I34</f>
        <v>9741297541</v>
      </c>
      <c r="J23" s="56">
        <f>K29++L23</f>
        <v>1658468553</v>
      </c>
      <c r="K23" s="57">
        <f>J29-K29</f>
        <v>1301651576</v>
      </c>
      <c r="L23" s="56">
        <f>L29+L32+L33</f>
        <v>1301651576</v>
      </c>
    </row>
    <row r="24" spans="1:13" ht="16.5" hidden="1" thickBot="1" x14ac:dyDescent="0.3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13" ht="16.5" hidden="1" thickBot="1" x14ac:dyDescent="0.3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13" ht="16.5" hidden="1" thickBot="1" x14ac:dyDescent="0.3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13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13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-16994044206</v>
      </c>
      <c r="F28" s="15">
        <f>F29-F30+F32+F31</f>
        <v>28393810300</v>
      </c>
      <c r="G28" s="15">
        <f>G29-G30+G32+G31</f>
        <v>28036993323</v>
      </c>
      <c r="I28" s="41" t="s">
        <v>60</v>
      </c>
      <c r="J28" s="42" t="s">
        <v>61</v>
      </c>
      <c r="K28" s="45" t="s">
        <v>58</v>
      </c>
      <c r="L28" s="41" t="s">
        <v>69</v>
      </c>
    </row>
    <row r="29" spans="1:13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H29" s="23"/>
      <c r="I29" s="46">
        <v>9008892</v>
      </c>
      <c r="J29" s="46">
        <f>K29+L23</f>
        <v>1658468553</v>
      </c>
      <c r="K29" s="47">
        <v>356816977</v>
      </c>
      <c r="L29" s="46">
        <v>14122680</v>
      </c>
      <c r="M29" s="58" t="s">
        <v>68</v>
      </c>
    </row>
    <row r="30" spans="1:13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M30" s="59"/>
    </row>
    <row r="31" spans="1:13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M31" s="59"/>
    </row>
    <row r="32" spans="1:13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-61035356-81634000-3524759271-75032656-4069943+409943-28000000-200000-1000000-1000000+20028900-108262649-5150000-23100000-11000000-500000-50000000-547753708-100000000-2246292-560168855-260274300-990000-138287140-1400000-400000-700000000-56000000-300000000-156858910-6252542-3693865779+163111452+5700000-50000000+5282341-9381550+60680190</f>
        <v>-26735341747</v>
      </c>
      <c r="F32" s="15">
        <f>-E32</f>
        <v>26735341747</v>
      </c>
      <c r="G32" s="15">
        <f>F32</f>
        <v>26735341747</v>
      </c>
      <c r="I32" s="46">
        <v>400000000</v>
      </c>
      <c r="J32" s="56">
        <f>J23-F29</f>
        <v>0</v>
      </c>
      <c r="L32" s="46">
        <f>1287528896-L33</f>
        <v>1269817283</v>
      </c>
      <c r="M32" s="58" t="s">
        <v>67</v>
      </c>
    </row>
    <row r="33" spans="2:13" ht="16.5" thickBot="1" x14ac:dyDescent="0.3">
      <c r="B33" s="13">
        <v>300000</v>
      </c>
      <c r="C33" s="18" t="s">
        <v>26</v>
      </c>
      <c r="D33" s="15">
        <f t="shared" si="0"/>
        <v>7414760000</v>
      </c>
      <c r="E33" s="15">
        <v>0</v>
      </c>
      <c r="F33" s="15">
        <f>F34</f>
        <v>7414760000</v>
      </c>
      <c r="G33" s="15">
        <f>G34</f>
        <v>7414760000</v>
      </c>
      <c r="I33" s="46">
        <f>9297096006+19999999</f>
        <v>9317096005</v>
      </c>
      <c r="L33" s="46">
        <v>17711613</v>
      </c>
      <c r="M33" s="59" t="s">
        <v>66</v>
      </c>
    </row>
    <row r="34" spans="2:13" ht="32.25" thickBot="1" x14ac:dyDescent="0.3">
      <c r="B34" s="13">
        <v>303000</v>
      </c>
      <c r="C34" s="18" t="s">
        <v>27</v>
      </c>
      <c r="D34" s="15">
        <f t="shared" si="0"/>
        <v>7414760000</v>
      </c>
      <c r="E34" s="15">
        <v>0</v>
      </c>
      <c r="F34" s="15">
        <f>F35+F36</f>
        <v>7414760000</v>
      </c>
      <c r="G34" s="15">
        <f>G35+G36</f>
        <v>7414760000</v>
      </c>
      <c r="I34" s="46">
        <v>15192644</v>
      </c>
    </row>
    <row r="35" spans="2:13" ht="15.75" customHeight="1" x14ac:dyDescent="0.25">
      <c r="B35" s="13">
        <v>303100</v>
      </c>
      <c r="C35" s="18" t="s">
        <v>14</v>
      </c>
      <c r="D35" s="15">
        <f t="shared" si="0"/>
        <v>7752260000</v>
      </c>
      <c r="E35" s="15">
        <v>0</v>
      </c>
      <c r="F35" s="15">
        <v>7752260000</v>
      </c>
      <c r="G35" s="15">
        <f>F35</f>
        <v>7752260000</v>
      </c>
    </row>
    <row r="36" spans="2:13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13" s="27" customFormat="1" x14ac:dyDescent="0.25">
      <c r="B37" s="13" t="s">
        <v>28</v>
      </c>
      <c r="C37" s="18" t="s">
        <v>29</v>
      </c>
      <c r="D37" s="15">
        <f t="shared" si="0"/>
        <v>19841226310</v>
      </c>
      <c r="E37" s="15">
        <f>E12+E33</f>
        <v>-16994044206</v>
      </c>
      <c r="F37" s="15">
        <f>F12+F33</f>
        <v>36835270516</v>
      </c>
      <c r="G37" s="15">
        <f>G12+G33</f>
        <v>36478453539</v>
      </c>
      <c r="H37" s="67"/>
      <c r="K37" s="28"/>
    </row>
    <row r="38" spans="2:13" ht="27" customHeight="1" x14ac:dyDescent="0.25">
      <c r="B38" s="76" t="s">
        <v>30</v>
      </c>
      <c r="C38" s="77"/>
      <c r="D38" s="77"/>
      <c r="E38" s="77"/>
      <c r="F38" s="77"/>
      <c r="G38" s="78"/>
    </row>
    <row r="39" spans="2:13" x14ac:dyDescent="0.25">
      <c r="B39" s="13">
        <v>400000</v>
      </c>
      <c r="C39" s="18" t="s">
        <v>31</v>
      </c>
      <c r="D39" s="15">
        <f t="shared" ref="D39:D62" si="1">E39+F39</f>
        <v>8441460216</v>
      </c>
      <c r="E39" s="15">
        <f>E40+E46</f>
        <v>0</v>
      </c>
      <c r="F39" s="15">
        <f>F40+F46</f>
        <v>8441460216</v>
      </c>
      <c r="G39" s="15">
        <f>G40+G46</f>
        <v>8441460216</v>
      </c>
    </row>
    <row r="40" spans="2:13" x14ac:dyDescent="0.25">
      <c r="B40" s="13">
        <v>401000</v>
      </c>
      <c r="C40" s="18" t="s">
        <v>32</v>
      </c>
      <c r="D40" s="15">
        <f t="shared" si="1"/>
        <v>9075632224</v>
      </c>
      <c r="E40" s="15">
        <f>E41</f>
        <v>0</v>
      </c>
      <c r="F40" s="15">
        <f>F44+F41</f>
        <v>9075632224</v>
      </c>
      <c r="G40" s="15">
        <f>G44+G41</f>
        <v>9075632224</v>
      </c>
    </row>
    <row r="41" spans="2:13" x14ac:dyDescent="0.25">
      <c r="B41" s="13">
        <v>401100</v>
      </c>
      <c r="C41" s="18" t="s">
        <v>33</v>
      </c>
      <c r="D41" s="15">
        <f t="shared" si="1"/>
        <v>1323372224</v>
      </c>
      <c r="E41" s="15">
        <f>E42</f>
        <v>0</v>
      </c>
      <c r="F41" s="15">
        <f>F42+F43</f>
        <v>1323372224</v>
      </c>
      <c r="G41" s="15">
        <f>G42+G43</f>
        <v>1323372224</v>
      </c>
    </row>
    <row r="42" spans="2:13" x14ac:dyDescent="0.25">
      <c r="B42" s="13">
        <v>401101</v>
      </c>
      <c r="C42" s="18" t="s">
        <v>34</v>
      </c>
      <c r="D42" s="15">
        <f t="shared" si="1"/>
        <v>1323372224</v>
      </c>
      <c r="E42" s="15">
        <v>0</v>
      </c>
      <c r="F42" s="15">
        <f>F23</f>
        <v>1323372224</v>
      </c>
      <c r="G42" s="15">
        <f>F42</f>
        <v>1323372224</v>
      </c>
    </row>
    <row r="43" spans="2:13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13" ht="15.75" customHeight="1" x14ac:dyDescent="0.25">
      <c r="B44" s="13">
        <v>401200</v>
      </c>
      <c r="C44" s="18" t="s">
        <v>36</v>
      </c>
      <c r="D44" s="15">
        <f t="shared" si="1"/>
        <v>7752260000</v>
      </c>
      <c r="E44" s="15">
        <v>0</v>
      </c>
      <c r="F44" s="15">
        <f>F45</f>
        <v>7752260000</v>
      </c>
      <c r="G44" s="15">
        <f>G45</f>
        <v>7752260000</v>
      </c>
    </row>
    <row r="45" spans="2:13" ht="15.75" customHeight="1" x14ac:dyDescent="0.25">
      <c r="B45" s="13">
        <v>401201</v>
      </c>
      <c r="C45" s="18" t="s">
        <v>34</v>
      </c>
      <c r="D45" s="15">
        <f t="shared" si="1"/>
        <v>7752260000</v>
      </c>
      <c r="E45" s="15">
        <v>0</v>
      </c>
      <c r="F45" s="15">
        <f>F35</f>
        <v>7752260000</v>
      </c>
      <c r="G45" s="15">
        <f>G35</f>
        <v>7752260000</v>
      </c>
    </row>
    <row r="46" spans="2:13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13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13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-16994044206</v>
      </c>
      <c r="F52" s="15">
        <f>F53+F56+F61</f>
        <v>28393810300</v>
      </c>
      <c r="G52" s="15">
        <f>G53+G56+G61</f>
        <v>28036993323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-16994044206</v>
      </c>
      <c r="F56" s="15">
        <f>F57-F58+F60+F59</f>
        <v>28393810300</v>
      </c>
      <c r="G56" s="15">
        <f>G57-G58+G60+G59</f>
        <v>28036993323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-26735341747</v>
      </c>
      <c r="F60" s="15">
        <f t="shared" si="2"/>
        <v>26735341747</v>
      </c>
      <c r="G60" s="15">
        <f t="shared" si="2"/>
        <v>26735341747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19841226310</v>
      </c>
      <c r="E62" s="15">
        <f>E39+E52</f>
        <v>-16994044206</v>
      </c>
      <c r="F62" s="15">
        <f>F39+F52</f>
        <v>36835270516</v>
      </c>
      <c r="G62" s="15">
        <f>G39+G52</f>
        <v>36478453539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73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0"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74803149606299213" bottom="0.74803149606299213" header="0.51181102362204722" footer="0.51181102362204722"/>
  <pageSetup paperSize="9" scale="80" fitToHeight="2" orientation="landscape" r:id="rId1"/>
  <headerFooter>
    <oddFooter>&amp;C&amp;P</oddFooter>
  </headerFooter>
  <rowBreaks count="1" manualBreakCount="1">
    <brk id="3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6"/>
  <sheetViews>
    <sheetView view="pageBreakPreview" topLeftCell="B4" zoomScale="90" zoomScaleNormal="100" zoomScaleSheetLayoutView="90" workbookViewId="0">
      <selection activeCell="D23" sqref="D23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7.28515625" style="1" customWidth="1"/>
    <col min="4" max="7" width="25.140625" style="1" customWidth="1"/>
    <col min="8" max="8" width="24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2.85546875" style="1" customWidth="1"/>
    <col min="13" max="13" width="7.85546875" style="1" bestFit="1" customWidth="1"/>
    <col min="14" max="16384" width="6.85546875" style="1"/>
  </cols>
  <sheetData>
    <row r="1" spans="2:7" ht="19.899999999999999" customHeight="1" x14ac:dyDescent="0.25">
      <c r="F1" s="79" t="s">
        <v>62</v>
      </c>
      <c r="G1" s="87"/>
    </row>
    <row r="2" spans="2:7" ht="68.25" customHeight="1" x14ac:dyDescent="0.25">
      <c r="F2" s="87"/>
      <c r="G2" s="87"/>
    </row>
    <row r="3" spans="2:7" ht="25.5" customHeight="1" x14ac:dyDescent="0.25">
      <c r="F3" s="68" t="s">
        <v>70</v>
      </c>
      <c r="G3" s="69" t="s">
        <v>0</v>
      </c>
    </row>
    <row r="4" spans="2:7" ht="26.25" customHeight="1" x14ac:dyDescent="0.3">
      <c r="C4" s="81" t="s">
        <v>49</v>
      </c>
      <c r="D4" s="81"/>
      <c r="E4" s="81"/>
      <c r="F4" s="81"/>
    </row>
    <row r="5" spans="2:7" ht="19.899999999999999" customHeight="1" x14ac:dyDescent="0.3">
      <c r="C5" s="5">
        <v>2600000000</v>
      </c>
      <c r="D5" s="6"/>
      <c r="E5" s="6"/>
      <c r="F5" s="6"/>
    </row>
    <row r="6" spans="2:7" ht="12" customHeight="1" x14ac:dyDescent="0.3">
      <c r="C6" s="7" t="s">
        <v>1</v>
      </c>
      <c r="D6" s="6"/>
      <c r="E6" s="6"/>
      <c r="F6" s="6"/>
    </row>
    <row r="7" spans="2:7" ht="25.5" customHeight="1" x14ac:dyDescent="0.25">
      <c r="G7" s="8" t="s">
        <v>2</v>
      </c>
    </row>
    <row r="8" spans="2:7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</row>
    <row r="9" spans="2:7" ht="31.5" x14ac:dyDescent="0.25">
      <c r="B9" s="83"/>
      <c r="C9" s="83"/>
      <c r="D9" s="83"/>
      <c r="E9" s="83"/>
      <c r="F9" s="9" t="s">
        <v>8</v>
      </c>
      <c r="G9" s="9" t="s">
        <v>9</v>
      </c>
    </row>
    <row r="10" spans="2:7" x14ac:dyDescent="0.25">
      <c r="B10" s="70">
        <v>2</v>
      </c>
      <c r="C10" s="12">
        <v>3</v>
      </c>
      <c r="D10" s="12">
        <v>3</v>
      </c>
      <c r="E10" s="70">
        <v>4</v>
      </c>
      <c r="F10" s="9">
        <v>5</v>
      </c>
      <c r="G10" s="9">
        <v>6</v>
      </c>
    </row>
    <row r="11" spans="2:7" x14ac:dyDescent="0.25">
      <c r="B11" s="73" t="s">
        <v>10</v>
      </c>
      <c r="C11" s="74"/>
      <c r="D11" s="74"/>
      <c r="E11" s="74"/>
      <c r="F11" s="74"/>
      <c r="G11" s="75"/>
    </row>
    <row r="12" spans="2:7" x14ac:dyDescent="0.25">
      <c r="B12" s="13">
        <v>200000</v>
      </c>
      <c r="C12" s="14" t="s">
        <v>11</v>
      </c>
      <c r="D12" s="15">
        <f>E12+F12</f>
        <v>11980330759</v>
      </c>
      <c r="E12" s="15">
        <f>E13+E17+E28</f>
        <v>-17439431787</v>
      </c>
      <c r="F12" s="15">
        <f>F13+F17+F28</f>
        <v>29419762546</v>
      </c>
      <c r="G12" s="15">
        <f>G13+G17+G28</f>
        <v>29062945569</v>
      </c>
    </row>
    <row r="13" spans="2:7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7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7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7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13" ht="16.5" thickBot="1" x14ac:dyDescent="0.3">
      <c r="B17" s="13">
        <v>203000</v>
      </c>
      <c r="C17" s="14" t="s">
        <v>16</v>
      </c>
      <c r="D17" s="15">
        <f t="shared" si="0"/>
        <v>877236673</v>
      </c>
      <c r="E17" s="15">
        <f>E18+E20+E22+E25</f>
        <v>0</v>
      </c>
      <c r="F17" s="15">
        <f>F18+F20+F22+F25</f>
        <v>877236673</v>
      </c>
      <c r="G17" s="15">
        <f>G18+G20+G22+G25</f>
        <v>877236673</v>
      </c>
    </row>
    <row r="18" spans="1:13" ht="16.5" hidden="1" thickBot="1" x14ac:dyDescent="0.3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13" ht="16.5" hidden="1" thickBot="1" x14ac:dyDescent="0.3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13" ht="32.25" hidden="1" thickBot="1" x14ac:dyDescent="0.3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13" ht="16.5" hidden="1" thickBot="1" x14ac:dyDescent="0.3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13" ht="16.5" thickBot="1" x14ac:dyDescent="0.3">
      <c r="B22" s="13">
        <v>203500</v>
      </c>
      <c r="C22" s="14" t="s">
        <v>20</v>
      </c>
      <c r="D22" s="15">
        <f t="shared" si="0"/>
        <v>877236673</v>
      </c>
      <c r="E22" s="15">
        <f>E23+E24</f>
        <v>0</v>
      </c>
      <c r="F22" s="15">
        <f>F23+F24</f>
        <v>877236673</v>
      </c>
      <c r="G22" s="15">
        <f>G23+G24</f>
        <v>877236673</v>
      </c>
      <c r="I22" s="88">
        <f>I23+J23</f>
        <v>11399766094</v>
      </c>
      <c r="J22" s="89"/>
      <c r="L22" s="56">
        <f>L23-G29</f>
        <v>0</v>
      </c>
    </row>
    <row r="23" spans="1:13" ht="16.5" thickBot="1" x14ac:dyDescent="0.3">
      <c r="B23" s="13">
        <v>203510</v>
      </c>
      <c r="C23" s="14" t="s">
        <v>14</v>
      </c>
      <c r="D23" s="15">
        <f t="shared" si="0"/>
        <v>877236673</v>
      </c>
      <c r="E23" s="15">
        <v>0</v>
      </c>
      <c r="F23" s="20">
        <f>3425667747+12500000+105435619+5000000+26000000-3074603366+100000000+750000000-200000000-26627776+200000000-449000000+2864449</f>
        <v>877236673</v>
      </c>
      <c r="G23" s="60">
        <f>F23</f>
        <v>877236673</v>
      </c>
      <c r="H23" s="56">
        <f>I23-E29</f>
        <v>0</v>
      </c>
      <c r="I23" s="56">
        <f>I29+I32+I33+I34</f>
        <v>9741297541</v>
      </c>
      <c r="J23" s="56">
        <f>K29++L23</f>
        <v>1658468553</v>
      </c>
      <c r="K23" s="57">
        <f>J29-K29</f>
        <v>1301651576</v>
      </c>
      <c r="L23" s="56">
        <f>L29+L32+L33</f>
        <v>1301651576</v>
      </c>
    </row>
    <row r="24" spans="1:13" ht="16.5" hidden="1" thickBot="1" x14ac:dyDescent="0.3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13" ht="16.5" hidden="1" thickBot="1" x14ac:dyDescent="0.3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13" ht="16.5" hidden="1" thickBot="1" x14ac:dyDescent="0.3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13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13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-17439431787</v>
      </c>
      <c r="F28" s="15">
        <f>F29-F30+F32+F31</f>
        <v>28839197881</v>
      </c>
      <c r="G28" s="15">
        <f>G29-G30+G32+G31</f>
        <v>28482380904</v>
      </c>
      <c r="I28" s="41" t="s">
        <v>60</v>
      </c>
      <c r="J28" s="42" t="s">
        <v>61</v>
      </c>
      <c r="K28" s="45" t="s">
        <v>58</v>
      </c>
      <c r="L28" s="41" t="s">
        <v>69</v>
      </c>
    </row>
    <row r="29" spans="1:13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H29" s="23"/>
      <c r="I29" s="46">
        <v>9008892</v>
      </c>
      <c r="J29" s="46">
        <f>K29+L23</f>
        <v>1658468553</v>
      </c>
      <c r="K29" s="47">
        <v>356816977</v>
      </c>
      <c r="L29" s="46">
        <v>14122680</v>
      </c>
      <c r="M29" s="58" t="s">
        <v>68</v>
      </c>
    </row>
    <row r="30" spans="1:13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M30" s="59"/>
    </row>
    <row r="31" spans="1:13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M31" s="59"/>
    </row>
    <row r="32" spans="1:13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-61035356-81634000-3524759271-75032656-4069943+409943-28000000-200000-1000000-1000000+20028900-108262649-5150000-23100000-11000000-500000-50000000-547753708-100000000-2246292-560168855-260274300-990000-138287140-1400000-400000-700000000-56000000-300000000-156858910-6252542-3693865779+163111452+5700000-50000000+5282341-9381550+60680190-449000000+2864449+708949+39021</f>
        <v>-27180729328</v>
      </c>
      <c r="F32" s="15">
        <f>-E32</f>
        <v>27180729328</v>
      </c>
      <c r="G32" s="15">
        <f>F32</f>
        <v>27180729328</v>
      </c>
      <c r="I32" s="46">
        <v>400000000</v>
      </c>
      <c r="J32" s="56">
        <f>J23-F29</f>
        <v>0</v>
      </c>
      <c r="L32" s="46">
        <f>1287528896-L33</f>
        <v>1269817283</v>
      </c>
      <c r="M32" s="58" t="s">
        <v>67</v>
      </c>
    </row>
    <row r="33" spans="2:13" ht="16.5" thickBot="1" x14ac:dyDescent="0.3">
      <c r="B33" s="13">
        <v>300000</v>
      </c>
      <c r="C33" s="18" t="s">
        <v>26</v>
      </c>
      <c r="D33" s="15">
        <f t="shared" si="0"/>
        <v>7414760000</v>
      </c>
      <c r="E33" s="15">
        <v>0</v>
      </c>
      <c r="F33" s="15">
        <f>F34</f>
        <v>7414760000</v>
      </c>
      <c r="G33" s="15">
        <f>G34</f>
        <v>7414760000</v>
      </c>
      <c r="I33" s="46">
        <f>9297096006+19999999</f>
        <v>9317096005</v>
      </c>
      <c r="L33" s="46">
        <v>17711613</v>
      </c>
      <c r="M33" s="59" t="s">
        <v>66</v>
      </c>
    </row>
    <row r="34" spans="2:13" ht="32.25" thickBot="1" x14ac:dyDescent="0.3">
      <c r="B34" s="13">
        <v>303000</v>
      </c>
      <c r="C34" s="18" t="s">
        <v>27</v>
      </c>
      <c r="D34" s="15">
        <f t="shared" si="0"/>
        <v>7414760000</v>
      </c>
      <c r="E34" s="15">
        <v>0</v>
      </c>
      <c r="F34" s="15">
        <f>F35+F36</f>
        <v>7414760000</v>
      </c>
      <c r="G34" s="15">
        <f>G35+G36</f>
        <v>7414760000</v>
      </c>
      <c r="I34" s="46">
        <v>15192644</v>
      </c>
    </row>
    <row r="35" spans="2:13" ht="15.75" customHeight="1" x14ac:dyDescent="0.25">
      <c r="B35" s="13">
        <v>303100</v>
      </c>
      <c r="C35" s="18" t="s">
        <v>14</v>
      </c>
      <c r="D35" s="15">
        <f t="shared" si="0"/>
        <v>7752260000</v>
      </c>
      <c r="E35" s="15">
        <v>0</v>
      </c>
      <c r="F35" s="15">
        <v>7752260000</v>
      </c>
      <c r="G35" s="15">
        <f>F35</f>
        <v>7752260000</v>
      </c>
    </row>
    <row r="36" spans="2:13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13" s="27" customFormat="1" x14ac:dyDescent="0.25">
      <c r="B37" s="13" t="s">
        <v>28</v>
      </c>
      <c r="C37" s="18" t="s">
        <v>29</v>
      </c>
      <c r="D37" s="15">
        <f t="shared" si="0"/>
        <v>19395090759</v>
      </c>
      <c r="E37" s="15">
        <f>E12+E33</f>
        <v>-17439431787</v>
      </c>
      <c r="F37" s="15">
        <f>F12+F33</f>
        <v>36834522546</v>
      </c>
      <c r="G37" s="15">
        <f>G12+G33</f>
        <v>36477705569</v>
      </c>
      <c r="H37" s="67"/>
      <c r="K37" s="28"/>
    </row>
    <row r="38" spans="2:13" ht="27" customHeight="1" x14ac:dyDescent="0.25">
      <c r="B38" s="76" t="s">
        <v>30</v>
      </c>
      <c r="C38" s="77"/>
      <c r="D38" s="77"/>
      <c r="E38" s="77"/>
      <c r="F38" s="77"/>
      <c r="G38" s="78"/>
    </row>
    <row r="39" spans="2:13" x14ac:dyDescent="0.25">
      <c r="B39" s="13">
        <v>400000</v>
      </c>
      <c r="C39" s="18" t="s">
        <v>31</v>
      </c>
      <c r="D39" s="15">
        <f t="shared" ref="D39:D62" si="1">E39+F39</f>
        <v>7995324665</v>
      </c>
      <c r="E39" s="15">
        <f>E40+E46</f>
        <v>0</v>
      </c>
      <c r="F39" s="15">
        <f>F40+F46</f>
        <v>7995324665</v>
      </c>
      <c r="G39" s="15">
        <f>G40+G46</f>
        <v>7995324665</v>
      </c>
    </row>
    <row r="40" spans="2:13" x14ac:dyDescent="0.25">
      <c r="B40" s="13">
        <v>401000</v>
      </c>
      <c r="C40" s="18" t="s">
        <v>32</v>
      </c>
      <c r="D40" s="15">
        <f t="shared" si="1"/>
        <v>8629496673</v>
      </c>
      <c r="E40" s="15">
        <f>E41</f>
        <v>0</v>
      </c>
      <c r="F40" s="15">
        <f>F44+F41</f>
        <v>8629496673</v>
      </c>
      <c r="G40" s="15">
        <f>G44+G41</f>
        <v>8629496673</v>
      </c>
    </row>
    <row r="41" spans="2:13" x14ac:dyDescent="0.25">
      <c r="B41" s="13">
        <v>401100</v>
      </c>
      <c r="C41" s="18" t="s">
        <v>33</v>
      </c>
      <c r="D41" s="15">
        <f t="shared" si="1"/>
        <v>877236673</v>
      </c>
      <c r="E41" s="15">
        <f>E42</f>
        <v>0</v>
      </c>
      <c r="F41" s="15">
        <f>F42+F43</f>
        <v>877236673</v>
      </c>
      <c r="G41" s="15">
        <f>G42+G43</f>
        <v>877236673</v>
      </c>
    </row>
    <row r="42" spans="2:13" x14ac:dyDescent="0.25">
      <c r="B42" s="13">
        <v>401101</v>
      </c>
      <c r="C42" s="18" t="s">
        <v>34</v>
      </c>
      <c r="D42" s="15">
        <f t="shared" si="1"/>
        <v>877236673</v>
      </c>
      <c r="E42" s="15">
        <v>0</v>
      </c>
      <c r="F42" s="15">
        <f>F23</f>
        <v>877236673</v>
      </c>
      <c r="G42" s="15">
        <f>F42</f>
        <v>877236673</v>
      </c>
    </row>
    <row r="43" spans="2:13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13" ht="15.75" customHeight="1" x14ac:dyDescent="0.25">
      <c r="B44" s="13">
        <v>401200</v>
      </c>
      <c r="C44" s="18" t="s">
        <v>36</v>
      </c>
      <c r="D44" s="15">
        <f t="shared" si="1"/>
        <v>7752260000</v>
      </c>
      <c r="E44" s="15">
        <v>0</v>
      </c>
      <c r="F44" s="15">
        <f>F45</f>
        <v>7752260000</v>
      </c>
      <c r="G44" s="15">
        <f>G45</f>
        <v>7752260000</v>
      </c>
    </row>
    <row r="45" spans="2:13" ht="15.75" customHeight="1" x14ac:dyDescent="0.25">
      <c r="B45" s="13">
        <v>401201</v>
      </c>
      <c r="C45" s="18" t="s">
        <v>34</v>
      </c>
      <c r="D45" s="15">
        <f t="shared" si="1"/>
        <v>7752260000</v>
      </c>
      <c r="E45" s="15">
        <v>0</v>
      </c>
      <c r="F45" s="15">
        <f>F35</f>
        <v>7752260000</v>
      </c>
      <c r="G45" s="15">
        <f>G35</f>
        <v>7752260000</v>
      </c>
    </row>
    <row r="46" spans="2:13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13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13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-17439431787</v>
      </c>
      <c r="F52" s="15">
        <f>F53+F56+F61</f>
        <v>28839197881</v>
      </c>
      <c r="G52" s="15">
        <f>G53+G56+G61</f>
        <v>28482380904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-17439431787</v>
      </c>
      <c r="F56" s="15">
        <f>F57-F58+F60+F59</f>
        <v>28839197881</v>
      </c>
      <c r="G56" s="15">
        <f>G57-G58+G60+G59</f>
        <v>28482380904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-27180729328</v>
      </c>
      <c r="F60" s="15">
        <f t="shared" si="2"/>
        <v>27180729328</v>
      </c>
      <c r="G60" s="15">
        <f t="shared" si="2"/>
        <v>27180729328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19395090759</v>
      </c>
      <c r="E62" s="15">
        <f>E39+E52</f>
        <v>-17439431787</v>
      </c>
      <c r="F62" s="15">
        <f>F39+F52</f>
        <v>36834522546</v>
      </c>
      <c r="G62" s="15">
        <f>G39+G52</f>
        <v>36477705569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73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0"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74803149606299213" bottom="0.74803149606299213" header="0.51181102362204722" footer="0.51181102362204722"/>
  <pageSetup paperSize="9" scale="80" fitToHeight="2" orientation="landscape" r:id="rId1"/>
  <headerFooter>
    <oddFooter>&amp;C&amp;P</oddFooter>
  </headerFooter>
  <rowBreaks count="1" manualBreakCount="1">
    <brk id="3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6"/>
  <sheetViews>
    <sheetView tabSelected="1" view="pageBreakPreview" topLeftCell="B22" zoomScale="90" zoomScaleNormal="100" zoomScaleSheetLayoutView="90" workbookViewId="0">
      <selection activeCell="E32" sqref="E32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7.28515625" style="1" customWidth="1"/>
    <col min="4" max="7" width="25.140625" style="1" customWidth="1"/>
    <col min="8" max="8" width="24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2.85546875" style="1" customWidth="1"/>
    <col min="13" max="13" width="7.85546875" style="1" bestFit="1" customWidth="1"/>
    <col min="14" max="16384" width="6.85546875" style="1"/>
  </cols>
  <sheetData>
    <row r="1" spans="2:7" ht="19.899999999999999" customHeight="1" x14ac:dyDescent="0.25">
      <c r="F1" s="79" t="s">
        <v>62</v>
      </c>
      <c r="G1" s="87"/>
    </row>
    <row r="2" spans="2:7" ht="68.25" customHeight="1" x14ac:dyDescent="0.25">
      <c r="F2" s="87"/>
      <c r="G2" s="87"/>
    </row>
    <row r="3" spans="2:7" ht="25.5" customHeight="1" x14ac:dyDescent="0.25">
      <c r="F3" s="68" t="s">
        <v>70</v>
      </c>
      <c r="G3" s="69" t="s">
        <v>0</v>
      </c>
    </row>
    <row r="4" spans="2:7" ht="26.25" customHeight="1" x14ac:dyDescent="0.3">
      <c r="C4" s="81" t="s">
        <v>49</v>
      </c>
      <c r="D4" s="81"/>
      <c r="E4" s="81"/>
      <c r="F4" s="81"/>
    </row>
    <row r="5" spans="2:7" ht="19.899999999999999" customHeight="1" x14ac:dyDescent="0.3">
      <c r="C5" s="5">
        <v>2600000000</v>
      </c>
      <c r="D5" s="6"/>
      <c r="E5" s="6"/>
      <c r="F5" s="6"/>
    </row>
    <row r="6" spans="2:7" ht="12" customHeight="1" x14ac:dyDescent="0.3">
      <c r="C6" s="7" t="s">
        <v>1</v>
      </c>
      <c r="D6" s="6"/>
      <c r="E6" s="6"/>
      <c r="F6" s="6"/>
    </row>
    <row r="7" spans="2:7" ht="25.5" customHeight="1" x14ac:dyDescent="0.25">
      <c r="G7" s="8" t="s">
        <v>2</v>
      </c>
    </row>
    <row r="8" spans="2:7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</row>
    <row r="9" spans="2:7" ht="31.5" x14ac:dyDescent="0.25">
      <c r="B9" s="83"/>
      <c r="C9" s="83"/>
      <c r="D9" s="83"/>
      <c r="E9" s="83"/>
      <c r="F9" s="9" t="s">
        <v>8</v>
      </c>
      <c r="G9" s="9" t="s">
        <v>9</v>
      </c>
    </row>
    <row r="10" spans="2:7" x14ac:dyDescent="0.25">
      <c r="B10" s="71">
        <v>2</v>
      </c>
      <c r="C10" s="12">
        <v>3</v>
      </c>
      <c r="D10" s="12">
        <v>3</v>
      </c>
      <c r="E10" s="71">
        <v>4</v>
      </c>
      <c r="F10" s="9">
        <v>5</v>
      </c>
      <c r="G10" s="9">
        <v>6</v>
      </c>
    </row>
    <row r="11" spans="2:7" x14ac:dyDescent="0.25">
      <c r="B11" s="73" t="s">
        <v>10</v>
      </c>
      <c r="C11" s="74"/>
      <c r="D11" s="74"/>
      <c r="E11" s="74"/>
      <c r="F11" s="74"/>
      <c r="G11" s="75"/>
    </row>
    <row r="12" spans="2:7" x14ac:dyDescent="0.25">
      <c r="B12" s="13">
        <v>200000</v>
      </c>
      <c r="C12" s="14" t="s">
        <v>11</v>
      </c>
      <c r="D12" s="15">
        <f>E12+F12</f>
        <v>11980330759</v>
      </c>
      <c r="E12" s="15">
        <f>E13+E17+E28</f>
        <v>-17481333886</v>
      </c>
      <c r="F12" s="15">
        <f>F13+F17+F28</f>
        <v>29461664645</v>
      </c>
      <c r="G12" s="15">
        <f>G13+G17+G28</f>
        <v>29104847668</v>
      </c>
    </row>
    <row r="13" spans="2:7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7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7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7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13" ht="16.5" thickBot="1" x14ac:dyDescent="0.3">
      <c r="B17" s="13">
        <v>203000</v>
      </c>
      <c r="C17" s="14" t="s">
        <v>16</v>
      </c>
      <c r="D17" s="15">
        <f t="shared" si="0"/>
        <v>877236673</v>
      </c>
      <c r="E17" s="15">
        <f>E18+E20+E22+E25</f>
        <v>0</v>
      </c>
      <c r="F17" s="15">
        <f>F18+F20+F22+F25</f>
        <v>877236673</v>
      </c>
      <c r="G17" s="15">
        <f>G18+G20+G22+G25</f>
        <v>877236673</v>
      </c>
    </row>
    <row r="18" spans="1:13" ht="16.5" hidden="1" thickBot="1" x14ac:dyDescent="0.3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13" ht="16.5" hidden="1" thickBot="1" x14ac:dyDescent="0.3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13" ht="32.25" hidden="1" thickBot="1" x14ac:dyDescent="0.3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13" ht="16.5" hidden="1" thickBot="1" x14ac:dyDescent="0.3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13" ht="16.5" thickBot="1" x14ac:dyDescent="0.3">
      <c r="B22" s="13">
        <v>203500</v>
      </c>
      <c r="C22" s="14" t="s">
        <v>20</v>
      </c>
      <c r="D22" s="15">
        <f t="shared" si="0"/>
        <v>877236673</v>
      </c>
      <c r="E22" s="15">
        <f>E23+E24</f>
        <v>0</v>
      </c>
      <c r="F22" s="15">
        <f>F23+F24</f>
        <v>877236673</v>
      </c>
      <c r="G22" s="15">
        <f>G23+G24</f>
        <v>877236673</v>
      </c>
      <c r="I22" s="88">
        <f>I23+J23</f>
        <v>11399766094</v>
      </c>
      <c r="J22" s="89"/>
      <c r="L22" s="56">
        <f>L23-G29</f>
        <v>0</v>
      </c>
    </row>
    <row r="23" spans="1:13" ht="16.5" thickBot="1" x14ac:dyDescent="0.3">
      <c r="B23" s="13">
        <v>203510</v>
      </c>
      <c r="C23" s="14" t="s">
        <v>14</v>
      </c>
      <c r="D23" s="15">
        <f t="shared" si="0"/>
        <v>877236673</v>
      </c>
      <c r="E23" s="15">
        <v>0</v>
      </c>
      <c r="F23" s="20">
        <f>3425667747+12500000+105435619+5000000+26000000-3074603366+100000000+750000000-200000000-26627776+200000000-449000000+2864449</f>
        <v>877236673</v>
      </c>
      <c r="G23" s="60">
        <f>F23</f>
        <v>877236673</v>
      </c>
      <c r="H23" s="56">
        <f>I23-E29</f>
        <v>0</v>
      </c>
      <c r="I23" s="56">
        <f>I29+I32+I33+I34</f>
        <v>9741297541</v>
      </c>
      <c r="J23" s="56">
        <f>K29++L23</f>
        <v>1658468553</v>
      </c>
      <c r="K23" s="57">
        <f>J29-K29</f>
        <v>1301651576</v>
      </c>
      <c r="L23" s="56">
        <f>L29+L32+L33</f>
        <v>1301651576</v>
      </c>
    </row>
    <row r="24" spans="1:13" ht="16.5" hidden="1" thickBot="1" x14ac:dyDescent="0.3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13" ht="16.5" hidden="1" thickBot="1" x14ac:dyDescent="0.3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13" ht="16.5" hidden="1" thickBot="1" x14ac:dyDescent="0.3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13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13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-17481333886</v>
      </c>
      <c r="F28" s="15">
        <f>F29-F30+F32+F31</f>
        <v>28881099980</v>
      </c>
      <c r="G28" s="15">
        <f>G29-G30+G32+G31</f>
        <v>28524283003</v>
      </c>
      <c r="I28" s="41" t="s">
        <v>60</v>
      </c>
      <c r="J28" s="42" t="s">
        <v>61</v>
      </c>
      <c r="K28" s="45" t="s">
        <v>58</v>
      </c>
      <c r="L28" s="41" t="s">
        <v>69</v>
      </c>
    </row>
    <row r="29" spans="1:13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H29" s="23"/>
      <c r="I29" s="46">
        <v>9008892</v>
      </c>
      <c r="J29" s="46">
        <f>K29+L23</f>
        <v>1658468553</v>
      </c>
      <c r="K29" s="47">
        <v>356816977</v>
      </c>
      <c r="L29" s="46">
        <v>14122680</v>
      </c>
      <c r="M29" s="58" t="s">
        <v>68</v>
      </c>
    </row>
    <row r="30" spans="1:13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M30" s="59"/>
    </row>
    <row r="31" spans="1:13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M31" s="59"/>
    </row>
    <row r="32" spans="1:13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-61035356-81634000-3524759271-75032656-4069943+409943-28000000-200000-1000000-1000000+20028900-108262649-5150000-23100000-11000000-500000-50000000-547753708-100000000-2246292-560168855-260274300-990000-138287140-1400000-400000-700000000-56000000-300000000-156858910-6252542-3693865779+163111452+5700000-50000000+5282341-9381550+60680190-449000000+2864449+708949+39021-41065730-836369</f>
        <v>-27222631427</v>
      </c>
      <c r="F32" s="15">
        <f>-E32</f>
        <v>27222631427</v>
      </c>
      <c r="G32" s="15">
        <f>F32</f>
        <v>27222631427</v>
      </c>
      <c r="I32" s="46">
        <v>400000000</v>
      </c>
      <c r="J32" s="56">
        <f>J23-F29</f>
        <v>0</v>
      </c>
      <c r="L32" s="46">
        <f>1287528896-L33</f>
        <v>1269817283</v>
      </c>
      <c r="M32" s="58" t="s">
        <v>67</v>
      </c>
    </row>
    <row r="33" spans="2:13" ht="16.5" thickBot="1" x14ac:dyDescent="0.3">
      <c r="B33" s="13">
        <v>300000</v>
      </c>
      <c r="C33" s="18" t="s">
        <v>26</v>
      </c>
      <c r="D33" s="15">
        <f t="shared" si="0"/>
        <v>7414760000</v>
      </c>
      <c r="E33" s="15">
        <v>0</v>
      </c>
      <c r="F33" s="15">
        <f>F34</f>
        <v>7414760000</v>
      </c>
      <c r="G33" s="15">
        <f>G34</f>
        <v>7414760000</v>
      </c>
      <c r="I33" s="46">
        <f>9297096006+19999999</f>
        <v>9317096005</v>
      </c>
      <c r="L33" s="46">
        <v>17711613</v>
      </c>
      <c r="M33" s="59" t="s">
        <v>66</v>
      </c>
    </row>
    <row r="34" spans="2:13" ht="32.25" thickBot="1" x14ac:dyDescent="0.3">
      <c r="B34" s="13">
        <v>303000</v>
      </c>
      <c r="C34" s="18" t="s">
        <v>27</v>
      </c>
      <c r="D34" s="15">
        <f t="shared" si="0"/>
        <v>7414760000</v>
      </c>
      <c r="E34" s="15">
        <v>0</v>
      </c>
      <c r="F34" s="15">
        <f>F35+F36</f>
        <v>7414760000</v>
      </c>
      <c r="G34" s="15">
        <f>G35+G36</f>
        <v>7414760000</v>
      </c>
      <c r="I34" s="46">
        <v>15192644</v>
      </c>
    </row>
    <row r="35" spans="2:13" ht="15.75" customHeight="1" x14ac:dyDescent="0.25">
      <c r="B35" s="13">
        <v>303100</v>
      </c>
      <c r="C35" s="18" t="s">
        <v>14</v>
      </c>
      <c r="D35" s="15">
        <f t="shared" si="0"/>
        <v>7752260000</v>
      </c>
      <c r="E35" s="15">
        <v>0</v>
      </c>
      <c r="F35" s="15">
        <v>7752260000</v>
      </c>
      <c r="G35" s="15">
        <f>F35</f>
        <v>7752260000</v>
      </c>
    </row>
    <row r="36" spans="2:13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13" s="27" customFormat="1" x14ac:dyDescent="0.25">
      <c r="B37" s="13" t="s">
        <v>28</v>
      </c>
      <c r="C37" s="18" t="s">
        <v>29</v>
      </c>
      <c r="D37" s="15">
        <f t="shared" si="0"/>
        <v>19395090759</v>
      </c>
      <c r="E37" s="15">
        <f>E12+E33</f>
        <v>-17481333886</v>
      </c>
      <c r="F37" s="15">
        <f>F12+F33</f>
        <v>36876424645</v>
      </c>
      <c r="G37" s="15">
        <f>G12+G33</f>
        <v>36519607668</v>
      </c>
      <c r="H37" s="67"/>
      <c r="K37" s="28"/>
    </row>
    <row r="38" spans="2:13" ht="27" customHeight="1" x14ac:dyDescent="0.25">
      <c r="B38" s="76" t="s">
        <v>30</v>
      </c>
      <c r="C38" s="77"/>
      <c r="D38" s="77"/>
      <c r="E38" s="77"/>
      <c r="F38" s="77"/>
      <c r="G38" s="78"/>
    </row>
    <row r="39" spans="2:13" x14ac:dyDescent="0.25">
      <c r="B39" s="13">
        <v>400000</v>
      </c>
      <c r="C39" s="18" t="s">
        <v>31</v>
      </c>
      <c r="D39" s="15">
        <f t="shared" ref="D39:D62" si="1">E39+F39</f>
        <v>7995324665</v>
      </c>
      <c r="E39" s="15">
        <f>E40+E46</f>
        <v>0</v>
      </c>
      <c r="F39" s="15">
        <f>F40+F46</f>
        <v>7995324665</v>
      </c>
      <c r="G39" s="15">
        <f>G40+G46</f>
        <v>7995324665</v>
      </c>
    </row>
    <row r="40" spans="2:13" x14ac:dyDescent="0.25">
      <c r="B40" s="13">
        <v>401000</v>
      </c>
      <c r="C40" s="18" t="s">
        <v>32</v>
      </c>
      <c r="D40" s="15">
        <f t="shared" si="1"/>
        <v>8629496673</v>
      </c>
      <c r="E40" s="15">
        <f>E41</f>
        <v>0</v>
      </c>
      <c r="F40" s="15">
        <f>F44+F41</f>
        <v>8629496673</v>
      </c>
      <c r="G40" s="15">
        <f>G44+G41</f>
        <v>8629496673</v>
      </c>
    </row>
    <row r="41" spans="2:13" x14ac:dyDescent="0.25">
      <c r="B41" s="13">
        <v>401100</v>
      </c>
      <c r="C41" s="18" t="s">
        <v>33</v>
      </c>
      <c r="D41" s="15">
        <f t="shared" si="1"/>
        <v>877236673</v>
      </c>
      <c r="E41" s="15">
        <f>E42</f>
        <v>0</v>
      </c>
      <c r="F41" s="15">
        <f>F42+F43</f>
        <v>877236673</v>
      </c>
      <c r="G41" s="15">
        <f>G42+G43</f>
        <v>877236673</v>
      </c>
    </row>
    <row r="42" spans="2:13" x14ac:dyDescent="0.25">
      <c r="B42" s="13">
        <v>401101</v>
      </c>
      <c r="C42" s="18" t="s">
        <v>34</v>
      </c>
      <c r="D42" s="15">
        <f t="shared" si="1"/>
        <v>877236673</v>
      </c>
      <c r="E42" s="15">
        <v>0</v>
      </c>
      <c r="F42" s="15">
        <f>F23</f>
        <v>877236673</v>
      </c>
      <c r="G42" s="15">
        <f>F42</f>
        <v>877236673</v>
      </c>
    </row>
    <row r="43" spans="2:13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13" ht="15.75" customHeight="1" x14ac:dyDescent="0.25">
      <c r="B44" s="13">
        <v>401200</v>
      </c>
      <c r="C44" s="18" t="s">
        <v>36</v>
      </c>
      <c r="D44" s="15">
        <f t="shared" si="1"/>
        <v>7752260000</v>
      </c>
      <c r="E44" s="15">
        <v>0</v>
      </c>
      <c r="F44" s="15">
        <f>F45</f>
        <v>7752260000</v>
      </c>
      <c r="G44" s="15">
        <f>G45</f>
        <v>7752260000</v>
      </c>
    </row>
    <row r="45" spans="2:13" ht="15.75" customHeight="1" x14ac:dyDescent="0.25">
      <c r="B45" s="13">
        <v>401201</v>
      </c>
      <c r="C45" s="18" t="s">
        <v>34</v>
      </c>
      <c r="D45" s="15">
        <f t="shared" si="1"/>
        <v>7752260000</v>
      </c>
      <c r="E45" s="15">
        <v>0</v>
      </c>
      <c r="F45" s="15">
        <f>F35</f>
        <v>7752260000</v>
      </c>
      <c r="G45" s="15">
        <f>G35</f>
        <v>7752260000</v>
      </c>
    </row>
    <row r="46" spans="2:13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13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13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-17481333886</v>
      </c>
      <c r="F52" s="15">
        <f>F53+F56+F61</f>
        <v>28881099980</v>
      </c>
      <c r="G52" s="15">
        <f>G53+G56+G61</f>
        <v>28524283003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-17481333886</v>
      </c>
      <c r="F56" s="15">
        <f>F57-F58+F60+F59</f>
        <v>28881099980</v>
      </c>
      <c r="G56" s="15">
        <f>G57-G58+G60+G59</f>
        <v>28524283003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-27222631427</v>
      </c>
      <c r="F60" s="15">
        <f t="shared" si="2"/>
        <v>27222631427</v>
      </c>
      <c r="G60" s="15">
        <f t="shared" si="2"/>
        <v>27222631427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19395090759</v>
      </c>
      <c r="E62" s="15">
        <f>E39+E52</f>
        <v>-17481333886</v>
      </c>
      <c r="F62" s="15">
        <f>F39+F52</f>
        <v>36876424645</v>
      </c>
      <c r="G62" s="15">
        <f>G39+G52</f>
        <v>36519607668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73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0"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74803149606299213" bottom="0.74803149606299213" header="0.51181102362204722" footer="0.51181102362204722"/>
  <pageSetup paperSize="9" scale="80" fitToHeight="2" orientation="landscape" r:id="rId1"/>
  <headerFooter>
    <oddFooter>&amp;C&amp;P</oddFooter>
  </headerFooter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M66"/>
  <sheetViews>
    <sheetView view="pageBreakPreview" topLeftCell="B1" zoomScaleNormal="100" zoomScaleSheetLayoutView="100" workbookViewId="0">
      <selection activeCell="C5" sqref="C5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5" width="21.28515625" style="1" customWidth="1"/>
    <col min="6" max="6" width="23.42578125" style="1" customWidth="1"/>
    <col min="7" max="7" width="22.85546875" style="1" customWidth="1"/>
    <col min="8" max="8" width="6.85546875" style="1"/>
    <col min="9" max="9" width="16.7109375" style="1" customWidth="1"/>
    <col min="10" max="10" width="11.5703125" style="1" bestFit="1" customWidth="1"/>
    <col min="11" max="11" width="13" style="1" customWidth="1"/>
    <col min="12" max="12" width="14.7109375" style="1" customWidth="1"/>
    <col min="13" max="16384" width="6.85546875" style="1"/>
  </cols>
  <sheetData>
    <row r="1" spans="2:12" ht="19.899999999999999" customHeight="1" x14ac:dyDescent="0.25">
      <c r="F1" s="79" t="s">
        <v>50</v>
      </c>
      <c r="G1" s="80"/>
      <c r="H1" s="2"/>
      <c r="I1" s="2"/>
    </row>
    <row r="2" spans="2:12" ht="68.25" customHeight="1" x14ac:dyDescent="0.25">
      <c r="F2" s="80"/>
      <c r="G2" s="80"/>
      <c r="H2" s="3"/>
      <c r="I2" s="3"/>
    </row>
    <row r="3" spans="2:12" ht="17.45" customHeight="1" x14ac:dyDescent="0.25">
      <c r="F3" s="4" t="s">
        <v>51</v>
      </c>
      <c r="G3" s="1" t="s">
        <v>0</v>
      </c>
    </row>
    <row r="4" spans="2:12" ht="26.25" customHeight="1" x14ac:dyDescent="0.3">
      <c r="C4" s="81" t="s">
        <v>49</v>
      </c>
      <c r="D4" s="81"/>
      <c r="E4" s="81"/>
      <c r="F4" s="81"/>
    </row>
    <row r="5" spans="2:12" ht="19.899999999999999" customHeight="1" x14ac:dyDescent="0.3">
      <c r="C5" s="5">
        <v>2600000000</v>
      </c>
      <c r="D5" s="6"/>
      <c r="E5" s="6"/>
      <c r="F5" s="6"/>
    </row>
    <row r="6" spans="2:12" ht="12" customHeight="1" x14ac:dyDescent="0.3">
      <c r="C6" s="7" t="s">
        <v>1</v>
      </c>
      <c r="D6" s="6"/>
      <c r="E6" s="6"/>
      <c r="F6" s="6"/>
    </row>
    <row r="7" spans="2:12" ht="25.5" customHeight="1" x14ac:dyDescent="0.25">
      <c r="G7" s="8" t="s">
        <v>2</v>
      </c>
    </row>
    <row r="8" spans="2:12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J8" s="72"/>
      <c r="K8" s="72"/>
      <c r="L8" s="72"/>
    </row>
    <row r="9" spans="2:12" ht="31.5" x14ac:dyDescent="0.25">
      <c r="B9" s="83"/>
      <c r="C9" s="83"/>
      <c r="D9" s="83"/>
      <c r="E9" s="83"/>
      <c r="F9" s="9" t="s">
        <v>8</v>
      </c>
      <c r="G9" s="9" t="s">
        <v>9</v>
      </c>
      <c r="J9" s="10"/>
      <c r="K9" s="10"/>
      <c r="L9" s="10"/>
    </row>
    <row r="10" spans="2:12" x14ac:dyDescent="0.25">
      <c r="B10" s="38">
        <v>2</v>
      </c>
      <c r="C10" s="12">
        <v>3</v>
      </c>
      <c r="D10" s="12">
        <v>3</v>
      </c>
      <c r="E10" s="38">
        <v>4</v>
      </c>
      <c r="F10" s="9">
        <v>5</v>
      </c>
      <c r="G10" s="9">
        <v>6</v>
      </c>
    </row>
    <row r="11" spans="2:12" x14ac:dyDescent="0.25">
      <c r="B11" s="73" t="s">
        <v>10</v>
      </c>
      <c r="C11" s="74"/>
      <c r="D11" s="74"/>
      <c r="E11" s="74"/>
      <c r="F11" s="74"/>
      <c r="G11" s="75"/>
    </row>
    <row r="12" spans="2:12" x14ac:dyDescent="0.25">
      <c r="B12" s="13">
        <v>200000</v>
      </c>
      <c r="C12" s="14" t="s">
        <v>11</v>
      </c>
      <c r="D12" s="15">
        <f>E12+F12</f>
        <v>-296672008</v>
      </c>
      <c r="E12" s="15">
        <f>E13+E17+E28</f>
        <v>-7596199629</v>
      </c>
      <c r="F12" s="15">
        <f>F13+F17+F28</f>
        <v>7299527621</v>
      </c>
      <c r="G12" s="15">
        <f>G13+G17+G28</f>
        <v>7299527621</v>
      </c>
    </row>
    <row r="13" spans="2:12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2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2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2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13" hidden="1" x14ac:dyDescent="0.25">
      <c r="B17" s="13">
        <v>203000</v>
      </c>
      <c r="C17" s="14" t="s">
        <v>16</v>
      </c>
      <c r="D17" s="15">
        <f t="shared" si="0"/>
        <v>0</v>
      </c>
      <c r="E17" s="15">
        <f>E18+E20+E22+E25</f>
        <v>0</v>
      </c>
      <c r="F17" s="15">
        <f>F18+F20+F22+F25</f>
        <v>0</v>
      </c>
      <c r="G17" s="15">
        <f>G18+G20+G22+G25</f>
        <v>0</v>
      </c>
    </row>
    <row r="18" spans="1:13" hidden="1" x14ac:dyDescent="0.25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13" hidden="1" x14ac:dyDescent="0.25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13" ht="31.5" hidden="1" x14ac:dyDescent="0.25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13" hidden="1" x14ac:dyDescent="0.25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13" hidden="1" x14ac:dyDescent="0.25">
      <c r="B22" s="13">
        <v>203500</v>
      </c>
      <c r="C22" s="14" t="s">
        <v>20</v>
      </c>
      <c r="D22" s="15">
        <f t="shared" si="0"/>
        <v>0</v>
      </c>
      <c r="E22" s="15">
        <f>E23+E24</f>
        <v>0</v>
      </c>
      <c r="F22" s="15">
        <f>F23+F24</f>
        <v>0</v>
      </c>
      <c r="G22" s="15">
        <f>G23+G24</f>
        <v>0</v>
      </c>
    </row>
    <row r="23" spans="1:13" hidden="1" x14ac:dyDescent="0.25">
      <c r="B23" s="13">
        <v>203510</v>
      </c>
      <c r="C23" s="14" t="s">
        <v>14</v>
      </c>
      <c r="D23" s="15">
        <f t="shared" si="0"/>
        <v>0</v>
      </c>
      <c r="E23" s="15">
        <v>0</v>
      </c>
      <c r="F23" s="15"/>
      <c r="G23" s="15">
        <f>F23</f>
        <v>0</v>
      </c>
      <c r="I23" s="17">
        <f>F23+F14</f>
        <v>-296672008</v>
      </c>
    </row>
    <row r="24" spans="1:13" hidden="1" x14ac:dyDescent="0.25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13" hidden="1" x14ac:dyDescent="0.25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13" hidden="1" x14ac:dyDescent="0.25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13" hidden="1" x14ac:dyDescent="0.25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13" ht="31.5" x14ac:dyDescent="0.25">
      <c r="B28" s="13">
        <v>208000</v>
      </c>
      <c r="C28" s="18" t="s">
        <v>21</v>
      </c>
      <c r="D28" s="15">
        <f t="shared" si="0"/>
        <v>0</v>
      </c>
      <c r="E28" s="15">
        <f>E29-E30+E32+E31</f>
        <v>-7596199629</v>
      </c>
      <c r="F28" s="15">
        <f>F29-F30+F32+F31</f>
        <v>7596199629</v>
      </c>
      <c r="G28" s="15">
        <f>G29-G30+G32+G31</f>
        <v>7596199629</v>
      </c>
    </row>
    <row r="29" spans="1:13" s="19" customFormat="1" hidden="1" x14ac:dyDescent="0.25">
      <c r="B29" s="13">
        <v>208100</v>
      </c>
      <c r="C29" s="18" t="s">
        <v>22</v>
      </c>
      <c r="D29" s="15">
        <f t="shared" si="0"/>
        <v>0</v>
      </c>
      <c r="E29" s="20"/>
      <c r="F29" s="20"/>
      <c r="G29" s="20"/>
      <c r="I29" s="21">
        <f>E37</f>
        <v>-7596199629</v>
      </c>
      <c r="J29" s="22"/>
      <c r="K29" s="22"/>
      <c r="L29" s="22"/>
      <c r="M29" s="23">
        <f>H29-'[1]2022_5_зміни'!H29</f>
        <v>0</v>
      </c>
    </row>
    <row r="30" spans="1:13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</row>
    <row r="31" spans="1:13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</row>
    <row r="32" spans="1:13" s="25" customFormat="1" ht="31.5" x14ac:dyDescent="0.25">
      <c r="A32" s="24"/>
      <c r="B32" s="13">
        <v>208400</v>
      </c>
      <c r="C32" s="18" t="s">
        <v>25</v>
      </c>
      <c r="D32" s="15">
        <f t="shared" si="0"/>
        <v>0</v>
      </c>
      <c r="E32" s="20">
        <f>-11654300-5962523321-634172008-987850000</f>
        <v>-7596199629</v>
      </c>
      <c r="F32" s="15">
        <f>-E32</f>
        <v>7596199629</v>
      </c>
      <c r="G32" s="15">
        <f>F32</f>
        <v>7596199629</v>
      </c>
      <c r="J32" s="26"/>
      <c r="K32" s="26"/>
      <c r="L32" s="26"/>
    </row>
    <row r="33" spans="2:9" x14ac:dyDescent="0.25">
      <c r="B33" s="13">
        <v>300000</v>
      </c>
      <c r="C33" s="18" t="s">
        <v>26</v>
      </c>
      <c r="D33" s="15">
        <f t="shared" si="0"/>
        <v>-337500000</v>
      </c>
      <c r="E33" s="15">
        <v>0</v>
      </c>
      <c r="F33" s="15">
        <f>F34</f>
        <v>-337500000</v>
      </c>
      <c r="G33" s="15">
        <f>G34</f>
        <v>-337500000</v>
      </c>
    </row>
    <row r="34" spans="2:9" ht="31.5" x14ac:dyDescent="0.25">
      <c r="B34" s="13">
        <v>303000</v>
      </c>
      <c r="C34" s="18" t="s">
        <v>27</v>
      </c>
      <c r="D34" s="15">
        <f t="shared" si="0"/>
        <v>-337500000</v>
      </c>
      <c r="E34" s="15">
        <v>0</v>
      </c>
      <c r="F34" s="15">
        <f>F35+F36</f>
        <v>-337500000</v>
      </c>
      <c r="G34" s="15">
        <f>G35+G36</f>
        <v>-337500000</v>
      </c>
    </row>
    <row r="35" spans="2:9" ht="15.75" hidden="1" customHeight="1" x14ac:dyDescent="0.25">
      <c r="B35" s="13">
        <v>303100</v>
      </c>
      <c r="C35" s="18" t="s">
        <v>14</v>
      </c>
      <c r="D35" s="15">
        <f t="shared" si="0"/>
        <v>0</v>
      </c>
      <c r="E35" s="15">
        <v>0</v>
      </c>
      <c r="F35" s="15"/>
      <c r="G35" s="15">
        <v>0</v>
      </c>
    </row>
    <row r="36" spans="2:9" s="37" customFormat="1" x14ac:dyDescent="0.25">
      <c r="B36" s="34">
        <v>303200</v>
      </c>
      <c r="C36" s="35" t="s">
        <v>15</v>
      </c>
      <c r="D36" s="36">
        <f t="shared" si="0"/>
        <v>-337500000</v>
      </c>
      <c r="E36" s="36">
        <v>0</v>
      </c>
      <c r="F36" s="36">
        <v>-337500000</v>
      </c>
      <c r="G36" s="36">
        <f>F36</f>
        <v>-337500000</v>
      </c>
    </row>
    <row r="37" spans="2:9" s="27" customFormat="1" x14ac:dyDescent="0.25">
      <c r="B37" s="13" t="s">
        <v>28</v>
      </c>
      <c r="C37" s="18" t="s">
        <v>29</v>
      </c>
      <c r="D37" s="15">
        <f t="shared" si="0"/>
        <v>-634172008</v>
      </c>
      <c r="E37" s="15">
        <f>E12+E33</f>
        <v>-7596199629</v>
      </c>
      <c r="F37" s="15">
        <f>F12+F33</f>
        <v>6962027621</v>
      </c>
      <c r="G37" s="15">
        <f>G12+G33</f>
        <v>6962027621</v>
      </c>
      <c r="I37" s="28"/>
    </row>
    <row r="38" spans="2:9" ht="27" customHeight="1" x14ac:dyDescent="0.25">
      <c r="B38" s="76" t="s">
        <v>30</v>
      </c>
      <c r="C38" s="77"/>
      <c r="D38" s="77"/>
      <c r="E38" s="77"/>
      <c r="F38" s="77"/>
      <c r="G38" s="78"/>
    </row>
    <row r="39" spans="2:9" x14ac:dyDescent="0.25">
      <c r="B39" s="13">
        <v>400000</v>
      </c>
      <c r="C39" s="18" t="s">
        <v>31</v>
      </c>
      <c r="D39" s="15">
        <f t="shared" ref="D39:D62" si="1">E39+F39</f>
        <v>-634172008</v>
      </c>
      <c r="E39" s="15">
        <f>E40+E46</f>
        <v>0</v>
      </c>
      <c r="F39" s="15">
        <f>F40+F46</f>
        <v>-634172008</v>
      </c>
      <c r="G39" s="15">
        <f>G40+G46</f>
        <v>-634172008</v>
      </c>
    </row>
    <row r="40" spans="2:9" hidden="1" x14ac:dyDescent="0.25">
      <c r="B40" s="13">
        <v>401000</v>
      </c>
      <c r="C40" s="18" t="s">
        <v>32</v>
      </c>
      <c r="D40" s="15">
        <f t="shared" si="1"/>
        <v>0</v>
      </c>
      <c r="E40" s="15">
        <f>E41</f>
        <v>0</v>
      </c>
      <c r="F40" s="15">
        <f>F44+F41</f>
        <v>0</v>
      </c>
      <c r="G40" s="15">
        <f>G44+G41</f>
        <v>0</v>
      </c>
    </row>
    <row r="41" spans="2:9" hidden="1" x14ac:dyDescent="0.25">
      <c r="B41" s="13">
        <v>401100</v>
      </c>
      <c r="C41" s="18" t="s">
        <v>33</v>
      </c>
      <c r="D41" s="15">
        <f t="shared" si="1"/>
        <v>0</v>
      </c>
      <c r="E41" s="15">
        <f>E42</f>
        <v>0</v>
      </c>
      <c r="F41" s="15">
        <f>F42+F43</f>
        <v>0</v>
      </c>
      <c r="G41" s="15">
        <f>G42+G43</f>
        <v>0</v>
      </c>
    </row>
    <row r="42" spans="2:9" hidden="1" x14ac:dyDescent="0.25">
      <c r="B42" s="13">
        <v>401101</v>
      </c>
      <c r="C42" s="18" t="s">
        <v>34</v>
      </c>
      <c r="D42" s="15">
        <f t="shared" si="1"/>
        <v>0</v>
      </c>
      <c r="E42" s="15">
        <v>0</v>
      </c>
      <c r="F42" s="15"/>
      <c r="G42" s="15">
        <f>F42</f>
        <v>0</v>
      </c>
    </row>
    <row r="43" spans="2:9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H43+I43</f>
        <v>0</v>
      </c>
    </row>
    <row r="44" spans="2:9" ht="15.75" hidden="1" customHeight="1" x14ac:dyDescent="0.25">
      <c r="B44" s="13">
        <v>401200</v>
      </c>
      <c r="C44" s="18" t="s">
        <v>36</v>
      </c>
      <c r="D44" s="15">
        <f t="shared" si="1"/>
        <v>0</v>
      </c>
      <c r="E44" s="15">
        <v>0</v>
      </c>
      <c r="F44" s="15">
        <f>F45</f>
        <v>0</v>
      </c>
      <c r="G44" s="15">
        <v>0</v>
      </c>
    </row>
    <row r="45" spans="2:9" ht="15.75" hidden="1" customHeight="1" x14ac:dyDescent="0.25">
      <c r="B45" s="13">
        <v>401201</v>
      </c>
      <c r="C45" s="18" t="s">
        <v>34</v>
      </c>
      <c r="D45" s="15">
        <f t="shared" si="1"/>
        <v>0</v>
      </c>
      <c r="E45" s="15">
        <v>0</v>
      </c>
      <c r="F45" s="15"/>
      <c r="G45" s="15">
        <v>0</v>
      </c>
    </row>
    <row r="46" spans="2:9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9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9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34">
        <v>402201</v>
      </c>
      <c r="C51" s="35" t="s">
        <v>34</v>
      </c>
      <c r="D51" s="36">
        <f t="shared" si="1"/>
        <v>-337500000</v>
      </c>
      <c r="E51" s="36">
        <v>0</v>
      </c>
      <c r="F51" s="36">
        <f>F36</f>
        <v>-337500000</v>
      </c>
      <c r="G51" s="36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0</v>
      </c>
      <c r="E52" s="15">
        <f>E53+E56+E61</f>
        <v>-7596199629</v>
      </c>
      <c r="F52" s="15">
        <f>F53+F56+F61</f>
        <v>7596199629</v>
      </c>
      <c r="G52" s="15">
        <f>G53+G56+G61</f>
        <v>7596199629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0</v>
      </c>
      <c r="E56" s="15">
        <f>E57-E58+E60+E59</f>
        <v>-7596199629</v>
      </c>
      <c r="F56" s="15">
        <f>F57-F58+F60+F59</f>
        <v>7596199629</v>
      </c>
      <c r="G56" s="15">
        <f>G57-G58+G60+G59</f>
        <v>7596199629</v>
      </c>
    </row>
    <row r="57" spans="2:7" hidden="1" x14ac:dyDescent="0.25">
      <c r="B57" s="13">
        <v>602100</v>
      </c>
      <c r="C57" s="18" t="s">
        <v>22</v>
      </c>
      <c r="D57" s="15">
        <f t="shared" si="1"/>
        <v>0</v>
      </c>
      <c r="E57" s="15">
        <f>E29</f>
        <v>0</v>
      </c>
      <c r="F57" s="15">
        <f t="shared" ref="F57:G60" si="2">F29</f>
        <v>0</v>
      </c>
      <c r="G57" s="15">
        <f t="shared" si="2"/>
        <v>0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-7596199629</v>
      </c>
      <c r="F60" s="15">
        <f t="shared" si="2"/>
        <v>7596199629</v>
      </c>
      <c r="G60" s="15">
        <f t="shared" si="2"/>
        <v>7596199629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-634172008</v>
      </c>
      <c r="E62" s="15">
        <f>E39+E52</f>
        <v>-7596199629</v>
      </c>
      <c r="F62" s="15">
        <f>F39+F52</f>
        <v>6962027621</v>
      </c>
      <c r="G62" s="15">
        <f>G39+G52</f>
        <v>6962027621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19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0">
    <mergeCell ref="J8:L8"/>
    <mergeCell ref="B11:G11"/>
    <mergeCell ref="B38:G38"/>
    <mergeCell ref="F1:G2"/>
    <mergeCell ref="C4:F4"/>
    <mergeCell ref="B8:B9"/>
    <mergeCell ref="C8:C9"/>
    <mergeCell ref="D8:D9"/>
    <mergeCell ref="E8:E9"/>
    <mergeCell ref="F8:G8"/>
  </mergeCells>
  <pageMargins left="0.51181102362204722" right="0.51181102362204722" top="0.35433070866141736" bottom="0.35433070866141736" header="0.11811023622047245" footer="0.11811023622047245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S66"/>
  <sheetViews>
    <sheetView view="pageBreakPreview" topLeftCell="B1" zoomScaleNormal="100" zoomScaleSheetLayoutView="100" workbookViewId="0">
      <selection activeCell="C5" sqref="C5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8" width="6.85546875" style="1"/>
    <col min="9" max="9" width="11.85546875" style="1" customWidth="1"/>
    <col min="10" max="10" width="12.7109375" style="1" customWidth="1"/>
    <col min="11" max="11" width="12.5703125" style="1" customWidth="1"/>
    <col min="12" max="12" width="10.140625" style="1" customWidth="1"/>
    <col min="13" max="13" width="9.85546875" style="1" bestFit="1" customWidth="1"/>
    <col min="14" max="14" width="10.7109375" style="1" bestFit="1" customWidth="1"/>
    <col min="15" max="15" width="8.5703125" style="1" bestFit="1" customWidth="1"/>
    <col min="16" max="16" width="8.5703125" style="1" customWidth="1"/>
    <col min="17" max="17" width="11.28515625" style="1" customWidth="1"/>
    <col min="18" max="18" width="12.85546875" style="1" customWidth="1"/>
    <col min="19" max="19" width="7.85546875" style="1" bestFit="1" customWidth="1"/>
    <col min="20" max="16384" width="6.85546875" style="1"/>
  </cols>
  <sheetData>
    <row r="1" spans="2:14" ht="19.899999999999999" customHeight="1" x14ac:dyDescent="0.25">
      <c r="F1" s="79" t="s">
        <v>62</v>
      </c>
      <c r="G1" s="87"/>
    </row>
    <row r="2" spans="2:14" ht="68.25" customHeight="1" x14ac:dyDescent="0.25">
      <c r="F2" s="87"/>
      <c r="G2" s="87"/>
    </row>
    <row r="3" spans="2:14" ht="17.45" customHeight="1" x14ac:dyDescent="0.25">
      <c r="F3" s="4" t="s">
        <v>52</v>
      </c>
      <c r="G3" s="1" t="s">
        <v>0</v>
      </c>
    </row>
    <row r="4" spans="2:14" ht="26.25" customHeight="1" x14ac:dyDescent="0.3">
      <c r="C4" s="81" t="s">
        <v>49</v>
      </c>
      <c r="D4" s="81"/>
      <c r="E4" s="81"/>
      <c r="F4" s="81"/>
    </row>
    <row r="5" spans="2:14" ht="19.899999999999999" customHeight="1" x14ac:dyDescent="0.3">
      <c r="C5" s="5">
        <v>2600000000</v>
      </c>
      <c r="D5" s="6"/>
      <c r="E5" s="6"/>
      <c r="F5" s="6"/>
    </row>
    <row r="6" spans="2:14" ht="12" customHeight="1" x14ac:dyDescent="0.3">
      <c r="C6" s="7" t="s">
        <v>1</v>
      </c>
      <c r="D6" s="6"/>
      <c r="E6" s="6"/>
      <c r="F6" s="6"/>
    </row>
    <row r="7" spans="2:14" ht="25.5" customHeight="1" x14ac:dyDescent="0.25">
      <c r="G7" s="8" t="s">
        <v>2</v>
      </c>
    </row>
    <row r="8" spans="2:14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L8" s="86"/>
      <c r="M8" s="86"/>
      <c r="N8" s="86"/>
    </row>
    <row r="9" spans="2:14" ht="31.5" x14ac:dyDescent="0.25">
      <c r="B9" s="83"/>
      <c r="C9" s="83"/>
      <c r="D9" s="83"/>
      <c r="E9" s="83"/>
      <c r="F9" s="9" t="s">
        <v>8</v>
      </c>
      <c r="G9" s="9" t="s">
        <v>9</v>
      </c>
      <c r="L9" s="50"/>
      <c r="M9" s="50"/>
      <c r="N9" s="50"/>
    </row>
    <row r="10" spans="2:14" x14ac:dyDescent="0.25">
      <c r="B10" s="39">
        <v>2</v>
      </c>
      <c r="C10" s="12">
        <v>3</v>
      </c>
      <c r="D10" s="12">
        <v>3</v>
      </c>
      <c r="E10" s="39">
        <v>4</v>
      </c>
      <c r="F10" s="9">
        <v>5</v>
      </c>
      <c r="G10" s="9">
        <v>6</v>
      </c>
    </row>
    <row r="11" spans="2:14" x14ac:dyDescent="0.25">
      <c r="B11" s="73" t="s">
        <v>10</v>
      </c>
      <c r="C11" s="74"/>
      <c r="D11" s="74"/>
      <c r="E11" s="74"/>
      <c r="F11" s="74"/>
      <c r="G11" s="75"/>
    </row>
    <row r="12" spans="2:14" x14ac:dyDescent="0.25">
      <c r="B12" s="13">
        <v>200000</v>
      </c>
      <c r="C12" s="14" t="s">
        <v>11</v>
      </c>
      <c r="D12" s="15">
        <f>E12+F12</f>
        <v>459017147</v>
      </c>
      <c r="E12" s="15">
        <f>E13+E17+E28</f>
        <v>-7484449629</v>
      </c>
      <c r="F12" s="15">
        <f>F13+F17+F28</f>
        <v>7943466776</v>
      </c>
      <c r="G12" s="15">
        <f>G13+G17+G28</f>
        <v>7610909193</v>
      </c>
    </row>
    <row r="13" spans="2:14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4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4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4" ht="16.5" thickBot="1" x14ac:dyDescent="0.3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19" hidden="1" x14ac:dyDescent="0.25">
      <c r="B17" s="13">
        <v>203000</v>
      </c>
      <c r="C17" s="14" t="s">
        <v>16</v>
      </c>
      <c r="D17" s="15">
        <f t="shared" si="0"/>
        <v>0</v>
      </c>
      <c r="E17" s="15">
        <f>E18+E20+E22+E25</f>
        <v>0</v>
      </c>
      <c r="F17" s="15">
        <f>F18+F20+F22+F25</f>
        <v>0</v>
      </c>
      <c r="G17" s="15">
        <f>G18+G20+G22+G25</f>
        <v>0</v>
      </c>
    </row>
    <row r="18" spans="1:19" hidden="1" x14ac:dyDescent="0.25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19" hidden="1" x14ac:dyDescent="0.25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19" ht="31.5" hidden="1" x14ac:dyDescent="0.25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19" hidden="1" x14ac:dyDescent="0.25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19" hidden="1" x14ac:dyDescent="0.25">
      <c r="B22" s="13">
        <v>203500</v>
      </c>
      <c r="C22" s="14" t="s">
        <v>20</v>
      </c>
      <c r="D22" s="15">
        <f t="shared" si="0"/>
        <v>0</v>
      </c>
      <c r="E22" s="15">
        <f>E23+E24</f>
        <v>0</v>
      </c>
      <c r="F22" s="15">
        <f>F23+F24</f>
        <v>0</v>
      </c>
      <c r="G22" s="15">
        <f>G23+G24</f>
        <v>0</v>
      </c>
    </row>
    <row r="23" spans="1:19" hidden="1" x14ac:dyDescent="0.25">
      <c r="B23" s="13">
        <v>203510</v>
      </c>
      <c r="C23" s="14" t="s">
        <v>14</v>
      </c>
      <c r="D23" s="15">
        <f t="shared" si="0"/>
        <v>0</v>
      </c>
      <c r="E23" s="15">
        <v>0</v>
      </c>
      <c r="F23" s="15"/>
      <c r="G23" s="15">
        <f>F23</f>
        <v>0</v>
      </c>
      <c r="K23" s="17">
        <f>F23+F14</f>
        <v>-296672008</v>
      </c>
    </row>
    <row r="24" spans="1:19" hidden="1" x14ac:dyDescent="0.25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19" hidden="1" x14ac:dyDescent="0.25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19" hidden="1" x14ac:dyDescent="0.25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19" hidden="1" x14ac:dyDescent="0.25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19" ht="32.25" thickBot="1" x14ac:dyDescent="0.3">
      <c r="B28" s="13">
        <v>208000</v>
      </c>
      <c r="C28" s="18" t="s">
        <v>21</v>
      </c>
      <c r="D28" s="15">
        <f t="shared" si="0"/>
        <v>755689155</v>
      </c>
      <c r="E28" s="15">
        <f>E29-E30+E32+E31</f>
        <v>-7484449629</v>
      </c>
      <c r="F28" s="15">
        <f>F29-F30+F32+F31</f>
        <v>8240138784</v>
      </c>
      <c r="G28" s="15">
        <f>G29-G30+G32+G31</f>
        <v>7907581201</v>
      </c>
      <c r="I28" s="41" t="s">
        <v>60</v>
      </c>
      <c r="J28" s="42" t="s">
        <v>61</v>
      </c>
      <c r="K28" s="45" t="s">
        <v>58</v>
      </c>
      <c r="L28" s="43" t="s">
        <v>57</v>
      </c>
      <c r="M28" s="43" t="s">
        <v>56</v>
      </c>
      <c r="N28" s="43" t="s">
        <v>55</v>
      </c>
      <c r="O28" s="43" t="s">
        <v>54</v>
      </c>
      <c r="P28" s="54"/>
      <c r="Q28" s="44" t="s">
        <v>53</v>
      </c>
      <c r="R28" s="41" t="s">
        <v>59</v>
      </c>
    </row>
    <row r="29" spans="1:19" s="19" customFormat="1" ht="16.5" thickBot="1" x14ac:dyDescent="0.3">
      <c r="B29" s="13">
        <v>208100</v>
      </c>
      <c r="C29" s="18" t="s">
        <v>22</v>
      </c>
      <c r="D29" s="15">
        <f t="shared" si="0"/>
        <v>755689155</v>
      </c>
      <c r="E29" s="20">
        <f>9008892+400000000</f>
        <v>409008892</v>
      </c>
      <c r="F29" s="20">
        <f>123869+1983350+54336716+241460+256375776+14122680+19496412</f>
        <v>346680263</v>
      </c>
      <c r="G29" s="20">
        <f>14122680</f>
        <v>14122680</v>
      </c>
      <c r="I29" s="46">
        <v>9008892</v>
      </c>
      <c r="J29" s="46">
        <f>K29+R29</f>
        <v>327183851</v>
      </c>
      <c r="K29" s="47">
        <f>L29+M29+N29+O29+Q29</f>
        <v>313061171</v>
      </c>
      <c r="L29" s="48">
        <v>123869</v>
      </c>
      <c r="M29" s="48">
        <v>1983350</v>
      </c>
      <c r="N29" s="48">
        <v>54336716</v>
      </c>
      <c r="O29" s="48">
        <v>241460</v>
      </c>
      <c r="P29" s="55">
        <v>19496412</v>
      </c>
      <c r="Q29" s="49">
        <v>256375776</v>
      </c>
      <c r="R29" s="46">
        <v>14122680</v>
      </c>
      <c r="S29" s="40"/>
    </row>
    <row r="30" spans="1:19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</row>
    <row r="31" spans="1:19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</row>
    <row r="32" spans="1:19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-11654300-5962523321-634172008-987850000-9008892-275000000-13250000</f>
        <v>-7893458521</v>
      </c>
      <c r="F32" s="15">
        <f>-E32</f>
        <v>7893458521</v>
      </c>
      <c r="G32" s="15">
        <f>F32</f>
        <v>7893458521</v>
      </c>
      <c r="I32" s="46">
        <v>400000000</v>
      </c>
      <c r="L32" s="26"/>
      <c r="M32" s="26"/>
      <c r="N32" s="26"/>
    </row>
    <row r="33" spans="2:11" x14ac:dyDescent="0.25">
      <c r="B33" s="13">
        <v>300000</v>
      </c>
      <c r="C33" s="18" t="s">
        <v>26</v>
      </c>
      <c r="D33" s="15">
        <f t="shared" si="0"/>
        <v>-337500000</v>
      </c>
      <c r="E33" s="15">
        <v>0</v>
      </c>
      <c r="F33" s="15">
        <f>F34</f>
        <v>-337500000</v>
      </c>
      <c r="G33" s="15">
        <f>G34</f>
        <v>-337500000</v>
      </c>
    </row>
    <row r="34" spans="2:11" ht="31.5" x14ac:dyDescent="0.25">
      <c r="B34" s="13">
        <v>303000</v>
      </c>
      <c r="C34" s="18" t="s">
        <v>27</v>
      </c>
      <c r="D34" s="15">
        <f t="shared" si="0"/>
        <v>-337500000</v>
      </c>
      <c r="E34" s="15">
        <v>0</v>
      </c>
      <c r="F34" s="15">
        <f>F35+F36</f>
        <v>-337500000</v>
      </c>
      <c r="G34" s="15">
        <f>G35+G36</f>
        <v>-337500000</v>
      </c>
    </row>
    <row r="35" spans="2:11" ht="15.75" hidden="1" customHeight="1" x14ac:dyDescent="0.25">
      <c r="B35" s="13">
        <v>303100</v>
      </c>
      <c r="C35" s="18" t="s">
        <v>14</v>
      </c>
      <c r="D35" s="15">
        <f t="shared" si="0"/>
        <v>0</v>
      </c>
      <c r="E35" s="15">
        <v>0</v>
      </c>
      <c r="F35" s="15"/>
      <c r="G35" s="15">
        <v>0</v>
      </c>
    </row>
    <row r="36" spans="2:11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11" s="27" customFormat="1" x14ac:dyDescent="0.25">
      <c r="B37" s="13" t="s">
        <v>28</v>
      </c>
      <c r="C37" s="18" t="s">
        <v>29</v>
      </c>
      <c r="D37" s="15">
        <f t="shared" si="0"/>
        <v>121517147</v>
      </c>
      <c r="E37" s="15">
        <f>E12+E33</f>
        <v>-7484449629</v>
      </c>
      <c r="F37" s="15">
        <f>F12+F33</f>
        <v>7605966776</v>
      </c>
      <c r="G37" s="15">
        <f>G12+G33</f>
        <v>7273409193</v>
      </c>
      <c r="K37" s="28"/>
    </row>
    <row r="38" spans="2:11" ht="27" customHeight="1" x14ac:dyDescent="0.25">
      <c r="B38" s="76" t="s">
        <v>30</v>
      </c>
      <c r="C38" s="77"/>
      <c r="D38" s="77"/>
      <c r="E38" s="77"/>
      <c r="F38" s="77"/>
      <c r="G38" s="78"/>
    </row>
    <row r="39" spans="2:11" x14ac:dyDescent="0.25">
      <c r="B39" s="13">
        <v>400000</v>
      </c>
      <c r="C39" s="18" t="s">
        <v>31</v>
      </c>
      <c r="D39" s="15">
        <f t="shared" ref="D39:D62" si="1">E39+F39</f>
        <v>-634172008</v>
      </c>
      <c r="E39" s="15">
        <f>E40+E46</f>
        <v>0</v>
      </c>
      <c r="F39" s="15">
        <f>F40+F46</f>
        <v>-634172008</v>
      </c>
      <c r="G39" s="15">
        <f>G40+G46</f>
        <v>-634172008</v>
      </c>
    </row>
    <row r="40" spans="2:11" hidden="1" x14ac:dyDescent="0.25">
      <c r="B40" s="13">
        <v>401000</v>
      </c>
      <c r="C40" s="18" t="s">
        <v>32</v>
      </c>
      <c r="D40" s="15">
        <f t="shared" si="1"/>
        <v>0</v>
      </c>
      <c r="E40" s="15">
        <f>E41</f>
        <v>0</v>
      </c>
      <c r="F40" s="15">
        <f>F44+F41</f>
        <v>0</v>
      </c>
      <c r="G40" s="15">
        <f>G44+G41</f>
        <v>0</v>
      </c>
    </row>
    <row r="41" spans="2:11" hidden="1" x14ac:dyDescent="0.25">
      <c r="B41" s="13">
        <v>401100</v>
      </c>
      <c r="C41" s="18" t="s">
        <v>33</v>
      </c>
      <c r="D41" s="15">
        <f t="shared" si="1"/>
        <v>0</v>
      </c>
      <c r="E41" s="15">
        <f>E42</f>
        <v>0</v>
      </c>
      <c r="F41" s="15">
        <f>F42+F43</f>
        <v>0</v>
      </c>
      <c r="G41" s="15">
        <f>G42+G43</f>
        <v>0</v>
      </c>
    </row>
    <row r="42" spans="2:11" hidden="1" x14ac:dyDescent="0.25">
      <c r="B42" s="13">
        <v>401101</v>
      </c>
      <c r="C42" s="18" t="s">
        <v>34</v>
      </c>
      <c r="D42" s="15">
        <f t="shared" si="1"/>
        <v>0</v>
      </c>
      <c r="E42" s="15">
        <v>0</v>
      </c>
      <c r="F42" s="15"/>
      <c r="G42" s="15">
        <f>F42</f>
        <v>0</v>
      </c>
    </row>
    <row r="43" spans="2:11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11" ht="15.75" hidden="1" customHeight="1" x14ac:dyDescent="0.25">
      <c r="B44" s="13">
        <v>401200</v>
      </c>
      <c r="C44" s="18" t="s">
        <v>36</v>
      </c>
      <c r="D44" s="15">
        <f t="shared" si="1"/>
        <v>0</v>
      </c>
      <c r="E44" s="15">
        <v>0</v>
      </c>
      <c r="F44" s="15">
        <f>F45</f>
        <v>0</v>
      </c>
      <c r="G44" s="15">
        <v>0</v>
      </c>
    </row>
    <row r="45" spans="2:11" ht="15.75" hidden="1" customHeight="1" x14ac:dyDescent="0.25">
      <c r="B45" s="13">
        <v>401201</v>
      </c>
      <c r="C45" s="18" t="s">
        <v>34</v>
      </c>
      <c r="D45" s="15">
        <f t="shared" si="1"/>
        <v>0</v>
      </c>
      <c r="E45" s="15">
        <v>0</v>
      </c>
      <c r="F45" s="15"/>
      <c r="G45" s="15">
        <v>0</v>
      </c>
    </row>
    <row r="46" spans="2:11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11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11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755689155</v>
      </c>
      <c r="E52" s="15">
        <f>E53+E56+E61</f>
        <v>-7484449629</v>
      </c>
      <c r="F52" s="15">
        <f>F53+F56+F61</f>
        <v>8240138784</v>
      </c>
      <c r="G52" s="15">
        <f>G53+G56+G61</f>
        <v>7907581201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755689155</v>
      </c>
      <c r="E56" s="15">
        <f>E57-E58+E60+E59</f>
        <v>-7484449629</v>
      </c>
      <c r="F56" s="15">
        <f>F57-F58+F60+F59</f>
        <v>8240138784</v>
      </c>
      <c r="G56" s="15">
        <f>G57-G58+G60+G59</f>
        <v>7907581201</v>
      </c>
    </row>
    <row r="57" spans="2:7" x14ac:dyDescent="0.25">
      <c r="B57" s="13">
        <v>602100</v>
      </c>
      <c r="C57" s="18" t="s">
        <v>22</v>
      </c>
      <c r="D57" s="15">
        <f t="shared" si="1"/>
        <v>755689155</v>
      </c>
      <c r="E57" s="15">
        <f>E29</f>
        <v>409008892</v>
      </c>
      <c r="F57" s="15">
        <f t="shared" ref="F57:G60" si="2">F29</f>
        <v>346680263</v>
      </c>
      <c r="G57" s="15">
        <f t="shared" si="2"/>
        <v>14122680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-7893458521</v>
      </c>
      <c r="F60" s="15">
        <f t="shared" si="2"/>
        <v>7893458521</v>
      </c>
      <c r="G60" s="15">
        <f t="shared" si="2"/>
        <v>7893458521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121517147</v>
      </c>
      <c r="E62" s="15">
        <f>E39+E52</f>
        <v>-7484449629</v>
      </c>
      <c r="F62" s="15">
        <f>F39+F52</f>
        <v>7605966776</v>
      </c>
      <c r="G62" s="15">
        <f>G39+G52</f>
        <v>7273409193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19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0">
    <mergeCell ref="L8:N8"/>
    <mergeCell ref="B11:G11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U66"/>
  <sheetViews>
    <sheetView view="pageBreakPreview" topLeftCell="B1" zoomScaleNormal="100" zoomScaleSheetLayoutView="100" workbookViewId="0">
      <selection activeCell="F23" sqref="F23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8" width="12.7109375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0.140625" style="1" customWidth="1"/>
    <col min="13" max="13" width="9.85546875" style="1" bestFit="1" customWidth="1"/>
    <col min="14" max="14" width="10.7109375" style="1" bestFit="1" customWidth="1"/>
    <col min="15" max="15" width="8.5703125" style="1" bestFit="1" customWidth="1"/>
    <col min="16" max="16" width="10.5703125" style="1" customWidth="1"/>
    <col min="17" max="19" width="11.28515625" style="1" customWidth="1"/>
    <col min="20" max="20" width="12.85546875" style="1" customWidth="1"/>
    <col min="21" max="21" width="7.85546875" style="1" bestFit="1" customWidth="1"/>
    <col min="22" max="16384" width="6.85546875" style="1"/>
  </cols>
  <sheetData>
    <row r="1" spans="2:14" ht="19.899999999999999" customHeight="1" x14ac:dyDescent="0.25">
      <c r="F1" s="79" t="s">
        <v>62</v>
      </c>
      <c r="G1" s="87"/>
    </row>
    <row r="2" spans="2:14" ht="68.25" customHeight="1" x14ac:dyDescent="0.25">
      <c r="F2" s="87"/>
      <c r="G2" s="87"/>
    </row>
    <row r="3" spans="2:14" ht="17.45" customHeight="1" x14ac:dyDescent="0.25">
      <c r="F3" s="4" t="s">
        <v>52</v>
      </c>
      <c r="G3" s="1" t="s">
        <v>0</v>
      </c>
    </row>
    <row r="4" spans="2:14" ht="26.25" customHeight="1" x14ac:dyDescent="0.3">
      <c r="C4" s="81" t="s">
        <v>49</v>
      </c>
      <c r="D4" s="81"/>
      <c r="E4" s="81"/>
      <c r="F4" s="81"/>
    </row>
    <row r="5" spans="2:14" ht="19.899999999999999" customHeight="1" x14ac:dyDescent="0.3">
      <c r="C5" s="5">
        <v>2600000000</v>
      </c>
      <c r="D5" s="6"/>
      <c r="E5" s="6"/>
      <c r="F5" s="6"/>
    </row>
    <row r="6" spans="2:14" ht="12" customHeight="1" x14ac:dyDescent="0.3">
      <c r="C6" s="7" t="s">
        <v>1</v>
      </c>
      <c r="D6" s="6"/>
      <c r="E6" s="6"/>
      <c r="F6" s="6"/>
    </row>
    <row r="7" spans="2:14" ht="25.5" customHeight="1" x14ac:dyDescent="0.25">
      <c r="G7" s="8" t="s">
        <v>2</v>
      </c>
    </row>
    <row r="8" spans="2:14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L8" s="86"/>
      <c r="M8" s="86"/>
      <c r="N8" s="86"/>
    </row>
    <row r="9" spans="2:14" ht="31.5" x14ac:dyDescent="0.25">
      <c r="B9" s="83"/>
      <c r="C9" s="83"/>
      <c r="D9" s="83"/>
      <c r="E9" s="83"/>
      <c r="F9" s="9" t="s">
        <v>8</v>
      </c>
      <c r="G9" s="9" t="s">
        <v>9</v>
      </c>
      <c r="L9" s="50"/>
      <c r="M9" s="50"/>
      <c r="N9" s="50"/>
    </row>
    <row r="10" spans="2:14" x14ac:dyDescent="0.25">
      <c r="B10" s="51">
        <v>2</v>
      </c>
      <c r="C10" s="12">
        <v>3</v>
      </c>
      <c r="D10" s="12">
        <v>3</v>
      </c>
      <c r="E10" s="51">
        <v>4</v>
      </c>
      <c r="F10" s="9">
        <v>5</v>
      </c>
      <c r="G10" s="9">
        <v>6</v>
      </c>
    </row>
    <row r="11" spans="2:14" x14ac:dyDescent="0.25">
      <c r="B11" s="73" t="s">
        <v>10</v>
      </c>
      <c r="C11" s="74"/>
      <c r="D11" s="74"/>
      <c r="E11" s="74"/>
      <c r="F11" s="74"/>
      <c r="G11" s="75"/>
    </row>
    <row r="12" spans="2:14" x14ac:dyDescent="0.25">
      <c r="B12" s="13">
        <v>200000</v>
      </c>
      <c r="C12" s="14" t="s">
        <v>11</v>
      </c>
      <c r="D12" s="15">
        <f>E12+F12</f>
        <v>14677697452</v>
      </c>
      <c r="E12" s="15">
        <f>E13+E17+E28</f>
        <v>-6751669437</v>
      </c>
      <c r="F12" s="15">
        <f>F13+F17+F28</f>
        <v>21429366889</v>
      </c>
      <c r="G12" s="15">
        <f>G13+G17+G28</f>
        <v>21072549912</v>
      </c>
    </row>
    <row r="13" spans="2:14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4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4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4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21" ht="16.5" thickBot="1" x14ac:dyDescent="0.3">
      <c r="B17" s="13">
        <v>203000</v>
      </c>
      <c r="C17" s="14" t="s">
        <v>16</v>
      </c>
      <c r="D17" s="15">
        <f t="shared" si="0"/>
        <v>3574603366</v>
      </c>
      <c r="E17" s="15">
        <f>E18+E20+E22+E25</f>
        <v>0</v>
      </c>
      <c r="F17" s="15">
        <f>F18+F20+F22+F25</f>
        <v>3574603366</v>
      </c>
      <c r="G17" s="15">
        <f>G18+G20+G22+G25</f>
        <v>3574603366</v>
      </c>
    </row>
    <row r="18" spans="1:21" hidden="1" x14ac:dyDescent="0.25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21" hidden="1" x14ac:dyDescent="0.25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21" ht="31.5" hidden="1" x14ac:dyDescent="0.25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21" hidden="1" x14ac:dyDescent="0.25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21" ht="16.5" thickBot="1" x14ac:dyDescent="0.3">
      <c r="B22" s="13">
        <v>203500</v>
      </c>
      <c r="C22" s="14" t="s">
        <v>20</v>
      </c>
      <c r="D22" s="15">
        <f t="shared" si="0"/>
        <v>3574603366</v>
      </c>
      <c r="E22" s="15">
        <f>E23+E24</f>
        <v>0</v>
      </c>
      <c r="F22" s="15">
        <f>F23+F24</f>
        <v>3574603366</v>
      </c>
      <c r="G22" s="15">
        <f>G23+G24</f>
        <v>3574603366</v>
      </c>
      <c r="I22" s="88">
        <f>I23+J23</f>
        <v>11399766094</v>
      </c>
      <c r="J22" s="89"/>
      <c r="T22" s="56">
        <f>T23-G29</f>
        <v>0</v>
      </c>
    </row>
    <row r="23" spans="1:21" ht="16.5" thickBot="1" x14ac:dyDescent="0.3">
      <c r="B23" s="13">
        <v>203510</v>
      </c>
      <c r="C23" s="14" t="s">
        <v>14</v>
      </c>
      <c r="D23" s="15">
        <f t="shared" si="0"/>
        <v>3574603366</v>
      </c>
      <c r="E23" s="15">
        <v>0</v>
      </c>
      <c r="F23" s="20">
        <f>3425667747+12500000+105435619+5000000+26000000</f>
        <v>3574603366</v>
      </c>
      <c r="G23" s="60">
        <f>F23</f>
        <v>3574603366</v>
      </c>
      <c r="H23" s="56">
        <f>I23-E29</f>
        <v>0</v>
      </c>
      <c r="I23" s="56">
        <f>I29+I32+I33+I34</f>
        <v>9741297541</v>
      </c>
      <c r="J23" s="56">
        <f>K29++T23</f>
        <v>1658468553</v>
      </c>
      <c r="K23" s="57">
        <f>J29-K29</f>
        <v>1301651576</v>
      </c>
      <c r="T23" s="56">
        <f>T29+T32+T33</f>
        <v>1301651576</v>
      </c>
    </row>
    <row r="24" spans="1:21" hidden="1" x14ac:dyDescent="0.25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21" hidden="1" x14ac:dyDescent="0.25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21" hidden="1" x14ac:dyDescent="0.25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21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21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-6751669437</v>
      </c>
      <c r="F28" s="15">
        <f>F29-F30+F32+F31</f>
        <v>18151435531</v>
      </c>
      <c r="G28" s="15">
        <f>G29-G30+G32+G31</f>
        <v>17794618554</v>
      </c>
      <c r="I28" s="41" t="s">
        <v>60</v>
      </c>
      <c r="J28" s="42" t="s">
        <v>61</v>
      </c>
      <c r="K28" s="45" t="s">
        <v>58</v>
      </c>
      <c r="L28" s="43" t="s">
        <v>57</v>
      </c>
      <c r="M28" s="43" t="s">
        <v>56</v>
      </c>
      <c r="N28" s="43" t="s">
        <v>55</v>
      </c>
      <c r="O28" s="43" t="s">
        <v>54</v>
      </c>
      <c r="P28" s="54" t="s">
        <v>65</v>
      </c>
      <c r="Q28" s="44" t="s">
        <v>53</v>
      </c>
      <c r="R28" s="52" t="s">
        <v>64</v>
      </c>
      <c r="S28" s="52" t="s">
        <v>63</v>
      </c>
      <c r="T28" s="41" t="s">
        <v>69</v>
      </c>
    </row>
    <row r="29" spans="1:21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I29" s="46">
        <v>9008892</v>
      </c>
      <c r="J29" s="46">
        <f>K29+T23</f>
        <v>1658468553</v>
      </c>
      <c r="K29" s="47">
        <f>SUM(L29:S29)</f>
        <v>356816977</v>
      </c>
      <c r="L29" s="48">
        <v>123869</v>
      </c>
      <c r="M29" s="48">
        <v>1983350</v>
      </c>
      <c r="N29" s="48">
        <v>54336716</v>
      </c>
      <c r="O29" s="48">
        <v>241460</v>
      </c>
      <c r="P29" s="55">
        <v>19496412</v>
      </c>
      <c r="Q29" s="49">
        <v>256375776</v>
      </c>
      <c r="R29" s="53">
        <v>4762432</v>
      </c>
      <c r="S29" s="53">
        <v>19496962</v>
      </c>
      <c r="T29" s="46">
        <v>14122680</v>
      </c>
      <c r="U29" s="58" t="s">
        <v>68</v>
      </c>
    </row>
    <row r="30" spans="1:21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U30" s="59"/>
    </row>
    <row r="31" spans="1:21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U31" s="59"/>
    </row>
    <row r="32" spans="1:21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</f>
        <v>-16492966978</v>
      </c>
      <c r="F32" s="15">
        <f>-E32</f>
        <v>16492966978</v>
      </c>
      <c r="G32" s="15">
        <f>F32</f>
        <v>16492966978</v>
      </c>
      <c r="I32" s="46">
        <v>400000000</v>
      </c>
      <c r="J32" s="56">
        <f>J23-F29</f>
        <v>0</v>
      </c>
      <c r="L32" s="26"/>
      <c r="M32" s="26"/>
      <c r="N32" s="26"/>
      <c r="T32" s="46">
        <f>1287528896-T33</f>
        <v>1269817283</v>
      </c>
      <c r="U32" s="58" t="s">
        <v>67</v>
      </c>
    </row>
    <row r="33" spans="2:21" ht="16.5" thickBot="1" x14ac:dyDescent="0.3">
      <c r="B33" s="13">
        <v>300000</v>
      </c>
      <c r="C33" s="18" t="s">
        <v>26</v>
      </c>
      <c r="D33" s="15">
        <f t="shared" si="0"/>
        <v>-337500000</v>
      </c>
      <c r="E33" s="15">
        <v>0</v>
      </c>
      <c r="F33" s="15">
        <f>F34</f>
        <v>-337500000</v>
      </c>
      <c r="G33" s="15">
        <f>G34</f>
        <v>-337500000</v>
      </c>
      <c r="I33" s="46">
        <f>9297096006+19999999</f>
        <v>9317096005</v>
      </c>
      <c r="T33" s="46">
        <v>17711613</v>
      </c>
      <c r="U33" s="59" t="s">
        <v>66</v>
      </c>
    </row>
    <row r="34" spans="2:21" ht="32.25" thickBot="1" x14ac:dyDescent="0.3">
      <c r="B34" s="13">
        <v>303000</v>
      </c>
      <c r="C34" s="18" t="s">
        <v>27</v>
      </c>
      <c r="D34" s="15">
        <f t="shared" si="0"/>
        <v>-337500000</v>
      </c>
      <c r="E34" s="15">
        <v>0</v>
      </c>
      <c r="F34" s="15">
        <f>F35+F36</f>
        <v>-337500000</v>
      </c>
      <c r="G34" s="15">
        <f>G35+G36</f>
        <v>-337500000</v>
      </c>
      <c r="I34" s="46">
        <v>15192644</v>
      </c>
    </row>
    <row r="35" spans="2:21" ht="15.75" hidden="1" customHeight="1" x14ac:dyDescent="0.25">
      <c r="B35" s="13">
        <v>303100</v>
      </c>
      <c r="C35" s="18" t="s">
        <v>14</v>
      </c>
      <c r="D35" s="15">
        <f t="shared" si="0"/>
        <v>0</v>
      </c>
      <c r="E35" s="15">
        <v>0</v>
      </c>
      <c r="F35" s="15"/>
      <c r="G35" s="15">
        <v>0</v>
      </c>
    </row>
    <row r="36" spans="2:21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21" s="27" customFormat="1" x14ac:dyDescent="0.25">
      <c r="B37" s="13" t="s">
        <v>28</v>
      </c>
      <c r="C37" s="18" t="s">
        <v>29</v>
      </c>
      <c r="D37" s="15">
        <f t="shared" si="0"/>
        <v>14340197452</v>
      </c>
      <c r="E37" s="15">
        <f>E12+E33</f>
        <v>-6751669437</v>
      </c>
      <c r="F37" s="15">
        <f>F12+F33</f>
        <v>21091866889</v>
      </c>
      <c r="G37" s="15">
        <f>G12+G33</f>
        <v>20735049912</v>
      </c>
      <c r="K37" s="28"/>
    </row>
    <row r="38" spans="2:21" ht="27" customHeight="1" x14ac:dyDescent="0.25">
      <c r="B38" s="76" t="s">
        <v>30</v>
      </c>
      <c r="C38" s="77"/>
      <c r="D38" s="77"/>
      <c r="E38" s="77"/>
      <c r="F38" s="77"/>
      <c r="G38" s="78"/>
    </row>
    <row r="39" spans="2:21" x14ac:dyDescent="0.25">
      <c r="B39" s="13">
        <v>400000</v>
      </c>
      <c r="C39" s="18" t="s">
        <v>31</v>
      </c>
      <c r="D39" s="15">
        <f t="shared" ref="D39:D62" si="1">E39+F39</f>
        <v>2940431358</v>
      </c>
      <c r="E39" s="15">
        <f>E40+E46</f>
        <v>0</v>
      </c>
      <c r="F39" s="15">
        <f>F40+F46</f>
        <v>2940431358</v>
      </c>
      <c r="G39" s="15">
        <f>G40+G46</f>
        <v>2940431358</v>
      </c>
    </row>
    <row r="40" spans="2:21" x14ac:dyDescent="0.25">
      <c r="B40" s="13">
        <v>401000</v>
      </c>
      <c r="C40" s="18" t="s">
        <v>32</v>
      </c>
      <c r="D40" s="15">
        <f t="shared" si="1"/>
        <v>3574603366</v>
      </c>
      <c r="E40" s="15">
        <f>E41</f>
        <v>0</v>
      </c>
      <c r="F40" s="15">
        <f>F44+F41</f>
        <v>3574603366</v>
      </c>
      <c r="G40" s="15">
        <f>G44+G41</f>
        <v>3574603366</v>
      </c>
    </row>
    <row r="41" spans="2:21" x14ac:dyDescent="0.25">
      <c r="B41" s="13">
        <v>401100</v>
      </c>
      <c r="C41" s="18" t="s">
        <v>33</v>
      </c>
      <c r="D41" s="15">
        <f t="shared" si="1"/>
        <v>3574603366</v>
      </c>
      <c r="E41" s="15">
        <f>E42</f>
        <v>0</v>
      </c>
      <c r="F41" s="15">
        <f>F42+F43</f>
        <v>3574603366</v>
      </c>
      <c r="G41" s="15">
        <f>G42+G43</f>
        <v>3574603366</v>
      </c>
    </row>
    <row r="42" spans="2:21" x14ac:dyDescent="0.25">
      <c r="B42" s="13">
        <v>401101</v>
      </c>
      <c r="C42" s="18" t="s">
        <v>34</v>
      </c>
      <c r="D42" s="15">
        <f t="shared" si="1"/>
        <v>3574603366</v>
      </c>
      <c r="E42" s="15">
        <v>0</v>
      </c>
      <c r="F42" s="15">
        <f>F23</f>
        <v>3574603366</v>
      </c>
      <c r="G42" s="15">
        <f>F42</f>
        <v>3574603366</v>
      </c>
    </row>
    <row r="43" spans="2:21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21" ht="15.75" hidden="1" customHeight="1" x14ac:dyDescent="0.25">
      <c r="B44" s="13">
        <v>401200</v>
      </c>
      <c r="C44" s="18" t="s">
        <v>36</v>
      </c>
      <c r="D44" s="15">
        <f t="shared" si="1"/>
        <v>0</v>
      </c>
      <c r="E44" s="15">
        <v>0</v>
      </c>
      <c r="F44" s="15">
        <f>F45</f>
        <v>0</v>
      </c>
      <c r="G44" s="15">
        <v>0</v>
      </c>
    </row>
    <row r="45" spans="2:21" ht="15.75" hidden="1" customHeight="1" x14ac:dyDescent="0.25">
      <c r="B45" s="13">
        <v>401201</v>
      </c>
      <c r="C45" s="18" t="s">
        <v>34</v>
      </c>
      <c r="D45" s="15">
        <f t="shared" si="1"/>
        <v>0</v>
      </c>
      <c r="E45" s="15">
        <v>0</v>
      </c>
      <c r="F45" s="15"/>
      <c r="G45" s="15">
        <v>0</v>
      </c>
    </row>
    <row r="46" spans="2:21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21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21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-6751669437</v>
      </c>
      <c r="F52" s="15">
        <f>F53+F56+F61</f>
        <v>18151435531</v>
      </c>
      <c r="G52" s="15">
        <f>G53+G56+G61</f>
        <v>17794618554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-6751669437</v>
      </c>
      <c r="F56" s="15">
        <f>F57-F58+F60+F59</f>
        <v>18151435531</v>
      </c>
      <c r="G56" s="15">
        <f>G57-G58+G60+G59</f>
        <v>17794618554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-16492966978</v>
      </c>
      <c r="F60" s="15">
        <f t="shared" si="2"/>
        <v>16492966978</v>
      </c>
      <c r="G60" s="15">
        <f t="shared" si="2"/>
        <v>16492966978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14340197452</v>
      </c>
      <c r="E62" s="15">
        <f>E39+E52</f>
        <v>-6751669437</v>
      </c>
      <c r="F62" s="15">
        <f>F39+F52</f>
        <v>21091866889</v>
      </c>
      <c r="G62" s="15">
        <f>G39+G52</f>
        <v>20735049912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19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1">
    <mergeCell ref="L8:N8"/>
    <mergeCell ref="B11:G11"/>
    <mergeCell ref="B38:G38"/>
    <mergeCell ref="I22:J22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6"/>
  <sheetViews>
    <sheetView view="pageBreakPreview" topLeftCell="B1" zoomScaleNormal="100" zoomScaleSheetLayoutView="100" workbookViewId="0">
      <selection activeCell="E32" sqref="E32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8" width="12.7109375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0.140625" style="1" customWidth="1"/>
    <col min="13" max="13" width="9.85546875" style="1" bestFit="1" customWidth="1"/>
    <col min="14" max="14" width="10.7109375" style="1" bestFit="1" customWidth="1"/>
    <col min="15" max="15" width="8.5703125" style="1" bestFit="1" customWidth="1"/>
    <col min="16" max="16" width="10.5703125" style="1" customWidth="1"/>
    <col min="17" max="19" width="11.28515625" style="1" customWidth="1"/>
    <col min="20" max="20" width="12.85546875" style="1" customWidth="1"/>
    <col min="21" max="21" width="7.85546875" style="1" bestFit="1" customWidth="1"/>
    <col min="22" max="16384" width="6.85546875" style="1"/>
  </cols>
  <sheetData>
    <row r="1" spans="2:14" ht="19.899999999999999" customHeight="1" x14ac:dyDescent="0.25">
      <c r="F1" s="79" t="s">
        <v>62</v>
      </c>
      <c r="G1" s="87"/>
    </row>
    <row r="2" spans="2:14" ht="68.25" customHeight="1" x14ac:dyDescent="0.25">
      <c r="F2" s="87"/>
      <c r="G2" s="87"/>
    </row>
    <row r="3" spans="2:14" ht="17.45" customHeight="1" x14ac:dyDescent="0.25">
      <c r="F3" s="4" t="s">
        <v>52</v>
      </c>
      <c r="G3" s="1" t="s">
        <v>0</v>
      </c>
    </row>
    <row r="4" spans="2:14" ht="26.25" customHeight="1" x14ac:dyDescent="0.3">
      <c r="C4" s="81" t="s">
        <v>49</v>
      </c>
      <c r="D4" s="81"/>
      <c r="E4" s="81"/>
      <c r="F4" s="81"/>
    </row>
    <row r="5" spans="2:14" ht="19.899999999999999" customHeight="1" x14ac:dyDescent="0.3">
      <c r="C5" s="5">
        <v>2600000000</v>
      </c>
      <c r="D5" s="6"/>
      <c r="E5" s="6"/>
      <c r="F5" s="6"/>
    </row>
    <row r="6" spans="2:14" ht="12" customHeight="1" x14ac:dyDescent="0.3">
      <c r="C6" s="7" t="s">
        <v>1</v>
      </c>
      <c r="D6" s="6"/>
      <c r="E6" s="6"/>
      <c r="F6" s="6"/>
    </row>
    <row r="7" spans="2:14" ht="25.5" customHeight="1" x14ac:dyDescent="0.25">
      <c r="G7" s="8" t="s">
        <v>2</v>
      </c>
    </row>
    <row r="8" spans="2:14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L8" s="86"/>
      <c r="M8" s="86"/>
      <c r="N8" s="86"/>
    </row>
    <row r="9" spans="2:14" ht="31.5" x14ac:dyDescent="0.25">
      <c r="B9" s="83"/>
      <c r="C9" s="83"/>
      <c r="D9" s="83"/>
      <c r="E9" s="83"/>
      <c r="F9" s="9" t="s">
        <v>8</v>
      </c>
      <c r="G9" s="9" t="s">
        <v>9</v>
      </c>
      <c r="L9" s="50"/>
      <c r="M9" s="50"/>
      <c r="N9" s="50"/>
    </row>
    <row r="10" spans="2:14" x14ac:dyDescent="0.25">
      <c r="B10" s="61">
        <v>2</v>
      </c>
      <c r="C10" s="12">
        <v>3</v>
      </c>
      <c r="D10" s="12">
        <v>3</v>
      </c>
      <c r="E10" s="61">
        <v>4</v>
      </c>
      <c r="F10" s="9">
        <v>5</v>
      </c>
      <c r="G10" s="9">
        <v>6</v>
      </c>
    </row>
    <row r="11" spans="2:14" x14ac:dyDescent="0.25">
      <c r="B11" s="73" t="s">
        <v>10</v>
      </c>
      <c r="C11" s="74"/>
      <c r="D11" s="74"/>
      <c r="E11" s="74"/>
      <c r="F11" s="74"/>
      <c r="G11" s="75"/>
    </row>
    <row r="12" spans="2:14" x14ac:dyDescent="0.25">
      <c r="B12" s="13">
        <v>200000</v>
      </c>
      <c r="C12" s="14" t="s">
        <v>11</v>
      </c>
      <c r="D12" s="15">
        <f>E12+F12</f>
        <v>12453094086</v>
      </c>
      <c r="E12" s="15">
        <f>E13+E17+E28</f>
        <v>-10560339113</v>
      </c>
      <c r="F12" s="15">
        <f>F13+F17+F28</f>
        <v>23013433199</v>
      </c>
      <c r="G12" s="15">
        <f>G13+G17+G28</f>
        <v>22656616222</v>
      </c>
    </row>
    <row r="13" spans="2:14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4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4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4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21" ht="16.5" thickBot="1" x14ac:dyDescent="0.3">
      <c r="B17" s="13">
        <v>203000</v>
      </c>
      <c r="C17" s="14" t="s">
        <v>16</v>
      </c>
      <c r="D17" s="15">
        <f t="shared" si="0"/>
        <v>1350000000</v>
      </c>
      <c r="E17" s="15">
        <f>E18+E20+E22+E25</f>
        <v>0</v>
      </c>
      <c r="F17" s="15">
        <f>F18+F20+F22+F25</f>
        <v>1350000000</v>
      </c>
      <c r="G17" s="15">
        <f>G18+G20+G22+G25</f>
        <v>1350000000</v>
      </c>
    </row>
    <row r="18" spans="1:21" ht="16.5" hidden="1" thickBot="1" x14ac:dyDescent="0.3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21" ht="16.5" hidden="1" thickBot="1" x14ac:dyDescent="0.3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21" ht="32.25" hidden="1" thickBot="1" x14ac:dyDescent="0.3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21" ht="16.5" hidden="1" thickBot="1" x14ac:dyDescent="0.3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21" ht="16.5" thickBot="1" x14ac:dyDescent="0.3">
      <c r="B22" s="13">
        <v>203500</v>
      </c>
      <c r="C22" s="14" t="s">
        <v>20</v>
      </c>
      <c r="D22" s="15">
        <f t="shared" si="0"/>
        <v>1350000000</v>
      </c>
      <c r="E22" s="15">
        <f>E23+E24</f>
        <v>0</v>
      </c>
      <c r="F22" s="15">
        <f>F23+F24</f>
        <v>1350000000</v>
      </c>
      <c r="G22" s="15">
        <f>G23+G24</f>
        <v>1350000000</v>
      </c>
      <c r="I22" s="88">
        <f>I23+J23</f>
        <v>11399766094</v>
      </c>
      <c r="J22" s="89"/>
      <c r="T22" s="56">
        <f>T23-G29</f>
        <v>0</v>
      </c>
    </row>
    <row r="23" spans="1:21" ht="16.5" thickBot="1" x14ac:dyDescent="0.3">
      <c r="B23" s="13">
        <v>203510</v>
      </c>
      <c r="C23" s="14" t="s">
        <v>14</v>
      </c>
      <c r="D23" s="15">
        <f t="shared" si="0"/>
        <v>1350000000</v>
      </c>
      <c r="E23" s="15">
        <v>0</v>
      </c>
      <c r="F23" s="20">
        <f>3425667747+12500000+105435619+5000000+26000000-3074603366+100000000+750000000</f>
        <v>1350000000</v>
      </c>
      <c r="G23" s="60">
        <f>F23</f>
        <v>1350000000</v>
      </c>
      <c r="H23" s="56">
        <f>I23-E29</f>
        <v>0</v>
      </c>
      <c r="I23" s="56">
        <f>I29+I32+I33+I34</f>
        <v>9741297541</v>
      </c>
      <c r="J23" s="56">
        <f>K29++T23</f>
        <v>1658468553</v>
      </c>
      <c r="K23" s="57">
        <f>J29-K29</f>
        <v>1301651576</v>
      </c>
      <c r="T23" s="56">
        <f>T29+T32+T33</f>
        <v>1301651576</v>
      </c>
    </row>
    <row r="24" spans="1:21" ht="16.5" hidden="1" thickBot="1" x14ac:dyDescent="0.3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21" ht="16.5" hidden="1" thickBot="1" x14ac:dyDescent="0.3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21" ht="16.5" hidden="1" thickBot="1" x14ac:dyDescent="0.3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21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21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-10560339113</v>
      </c>
      <c r="F28" s="15">
        <f>F29-F30+F32+F31</f>
        <v>21960105207</v>
      </c>
      <c r="G28" s="15">
        <f>G29-G30+G32+G31</f>
        <v>21603288230</v>
      </c>
      <c r="I28" s="41" t="s">
        <v>60</v>
      </c>
      <c r="J28" s="42" t="s">
        <v>61</v>
      </c>
      <c r="K28" s="45" t="s">
        <v>58</v>
      </c>
      <c r="L28" s="43" t="s">
        <v>57</v>
      </c>
      <c r="M28" s="43" t="s">
        <v>56</v>
      </c>
      <c r="N28" s="43" t="s">
        <v>55</v>
      </c>
      <c r="O28" s="43" t="s">
        <v>54</v>
      </c>
      <c r="P28" s="54" t="s">
        <v>65</v>
      </c>
      <c r="Q28" s="44" t="s">
        <v>53</v>
      </c>
      <c r="R28" s="52" t="s">
        <v>64</v>
      </c>
      <c r="S28" s="52" t="s">
        <v>63</v>
      </c>
      <c r="T28" s="41" t="s">
        <v>69</v>
      </c>
    </row>
    <row r="29" spans="1:21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I29" s="46">
        <v>9008892</v>
      </c>
      <c r="J29" s="46">
        <f>K29+T23</f>
        <v>1658468553</v>
      </c>
      <c r="K29" s="47">
        <f>SUM(L29:S29)</f>
        <v>356816977</v>
      </c>
      <c r="L29" s="48">
        <v>123869</v>
      </c>
      <c r="M29" s="48">
        <v>1983350</v>
      </c>
      <c r="N29" s="48">
        <v>54336716</v>
      </c>
      <c r="O29" s="48">
        <v>241460</v>
      </c>
      <c r="P29" s="55">
        <v>19496412</v>
      </c>
      <c r="Q29" s="49">
        <v>256375776</v>
      </c>
      <c r="R29" s="53">
        <v>4762432</v>
      </c>
      <c r="S29" s="53">
        <v>19496962</v>
      </c>
      <c r="T29" s="46">
        <v>14122680</v>
      </c>
      <c r="U29" s="58" t="s">
        <v>68</v>
      </c>
    </row>
    <row r="30" spans="1:21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U30" s="59"/>
    </row>
    <row r="31" spans="1:21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U31" s="59"/>
    </row>
    <row r="32" spans="1:21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(-11654300-5962523321-634172008-987850000-9008892-275000000-13250000)-8520973102+2500000-19999999-61035356-81634000-3524759271-75032656-4069943+409943-28000000-200000-1000000-1000000+20028900-108262649-5150000</f>
        <v>-20301636654</v>
      </c>
      <c r="F32" s="15">
        <f>-E32</f>
        <v>20301636654</v>
      </c>
      <c r="G32" s="15">
        <f>F32</f>
        <v>20301636654</v>
      </c>
      <c r="I32" s="46">
        <v>400000000</v>
      </c>
      <c r="J32" s="56">
        <f>J23-F29</f>
        <v>0</v>
      </c>
      <c r="L32" s="26"/>
      <c r="M32" s="26"/>
      <c r="N32" s="26"/>
      <c r="T32" s="46">
        <f>1287528896-T33</f>
        <v>1269817283</v>
      </c>
      <c r="U32" s="58" t="s">
        <v>67</v>
      </c>
    </row>
    <row r="33" spans="2:21" ht="16.5" thickBot="1" x14ac:dyDescent="0.3">
      <c r="B33" s="13">
        <v>300000</v>
      </c>
      <c r="C33" s="18" t="s">
        <v>26</v>
      </c>
      <c r="D33" s="15">
        <f t="shared" si="0"/>
        <v>-337500000</v>
      </c>
      <c r="E33" s="15">
        <v>0</v>
      </c>
      <c r="F33" s="15">
        <f>F34</f>
        <v>-337500000</v>
      </c>
      <c r="G33" s="15">
        <f>G34</f>
        <v>-337500000</v>
      </c>
      <c r="I33" s="46">
        <f>9297096006+19999999</f>
        <v>9317096005</v>
      </c>
      <c r="T33" s="46">
        <v>17711613</v>
      </c>
      <c r="U33" s="59" t="s">
        <v>66</v>
      </c>
    </row>
    <row r="34" spans="2:21" ht="32.25" thickBot="1" x14ac:dyDescent="0.3">
      <c r="B34" s="13">
        <v>303000</v>
      </c>
      <c r="C34" s="18" t="s">
        <v>27</v>
      </c>
      <c r="D34" s="15">
        <f t="shared" si="0"/>
        <v>-337500000</v>
      </c>
      <c r="E34" s="15">
        <v>0</v>
      </c>
      <c r="F34" s="15">
        <f>F35+F36</f>
        <v>-337500000</v>
      </c>
      <c r="G34" s="15">
        <f>G35+G36</f>
        <v>-337500000</v>
      </c>
      <c r="I34" s="46">
        <v>15192644</v>
      </c>
    </row>
    <row r="35" spans="2:21" ht="15.75" hidden="1" customHeight="1" x14ac:dyDescent="0.25">
      <c r="B35" s="13">
        <v>303100</v>
      </c>
      <c r="C35" s="18" t="s">
        <v>14</v>
      </c>
      <c r="D35" s="15">
        <f t="shared" si="0"/>
        <v>0</v>
      </c>
      <c r="E35" s="15">
        <v>0</v>
      </c>
      <c r="F35" s="15"/>
      <c r="G35" s="15">
        <v>0</v>
      </c>
    </row>
    <row r="36" spans="2:21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21" s="27" customFormat="1" x14ac:dyDescent="0.25">
      <c r="B37" s="13" t="s">
        <v>28</v>
      </c>
      <c r="C37" s="18" t="s">
        <v>29</v>
      </c>
      <c r="D37" s="15">
        <f t="shared" si="0"/>
        <v>12115594086</v>
      </c>
      <c r="E37" s="15">
        <f>E12+E33</f>
        <v>-10560339113</v>
      </c>
      <c r="F37" s="15">
        <f>F12+F33</f>
        <v>22675933199</v>
      </c>
      <c r="G37" s="15">
        <f>G12+G33</f>
        <v>22319116222</v>
      </c>
      <c r="K37" s="28"/>
    </row>
    <row r="38" spans="2:21" ht="27" customHeight="1" x14ac:dyDescent="0.25">
      <c r="B38" s="76" t="s">
        <v>30</v>
      </c>
      <c r="C38" s="77"/>
      <c r="D38" s="77"/>
      <c r="E38" s="77"/>
      <c r="F38" s="77"/>
      <c r="G38" s="78"/>
    </row>
    <row r="39" spans="2:21" x14ac:dyDescent="0.25">
      <c r="B39" s="13">
        <v>400000</v>
      </c>
      <c r="C39" s="18" t="s">
        <v>31</v>
      </c>
      <c r="D39" s="15">
        <f t="shared" ref="D39:D62" si="1">E39+F39</f>
        <v>715827992</v>
      </c>
      <c r="E39" s="15">
        <f>E40+E46</f>
        <v>0</v>
      </c>
      <c r="F39" s="15">
        <f>F40+F46</f>
        <v>715827992</v>
      </c>
      <c r="G39" s="15">
        <f>G40+G46</f>
        <v>715827992</v>
      </c>
    </row>
    <row r="40" spans="2:21" x14ac:dyDescent="0.25">
      <c r="B40" s="13">
        <v>401000</v>
      </c>
      <c r="C40" s="18" t="s">
        <v>32</v>
      </c>
      <c r="D40" s="15">
        <f t="shared" si="1"/>
        <v>1350000000</v>
      </c>
      <c r="E40" s="15">
        <f>E41</f>
        <v>0</v>
      </c>
      <c r="F40" s="15">
        <f>F44+F41</f>
        <v>1350000000</v>
      </c>
      <c r="G40" s="15">
        <f>G44+G41</f>
        <v>1350000000</v>
      </c>
    </row>
    <row r="41" spans="2:21" x14ac:dyDescent="0.25">
      <c r="B41" s="13">
        <v>401100</v>
      </c>
      <c r="C41" s="18" t="s">
        <v>33</v>
      </c>
      <c r="D41" s="15">
        <f t="shared" si="1"/>
        <v>1350000000</v>
      </c>
      <c r="E41" s="15">
        <f>E42</f>
        <v>0</v>
      </c>
      <c r="F41" s="15">
        <f>F42+F43</f>
        <v>1350000000</v>
      </c>
      <c r="G41" s="15">
        <f>G42+G43</f>
        <v>1350000000</v>
      </c>
    </row>
    <row r="42" spans="2:21" x14ac:dyDescent="0.25">
      <c r="B42" s="13">
        <v>401101</v>
      </c>
      <c r="C42" s="18" t="s">
        <v>34</v>
      </c>
      <c r="D42" s="15">
        <f t="shared" si="1"/>
        <v>1350000000</v>
      </c>
      <c r="E42" s="15">
        <v>0</v>
      </c>
      <c r="F42" s="15">
        <f>F23</f>
        <v>1350000000</v>
      </c>
      <c r="G42" s="15">
        <f>F42</f>
        <v>1350000000</v>
      </c>
    </row>
    <row r="43" spans="2:21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21" ht="15.75" hidden="1" customHeight="1" x14ac:dyDescent="0.25">
      <c r="B44" s="13">
        <v>401200</v>
      </c>
      <c r="C44" s="18" t="s">
        <v>36</v>
      </c>
      <c r="D44" s="15">
        <f t="shared" si="1"/>
        <v>0</v>
      </c>
      <c r="E44" s="15">
        <v>0</v>
      </c>
      <c r="F44" s="15">
        <f>F45</f>
        <v>0</v>
      </c>
      <c r="G44" s="15">
        <v>0</v>
      </c>
    </row>
    <row r="45" spans="2:21" ht="15.75" hidden="1" customHeight="1" x14ac:dyDescent="0.25">
      <c r="B45" s="13">
        <v>401201</v>
      </c>
      <c r="C45" s="18" t="s">
        <v>34</v>
      </c>
      <c r="D45" s="15">
        <f t="shared" si="1"/>
        <v>0</v>
      </c>
      <c r="E45" s="15">
        <v>0</v>
      </c>
      <c r="F45" s="15"/>
      <c r="G45" s="15">
        <v>0</v>
      </c>
    </row>
    <row r="46" spans="2:21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21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21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-10560339113</v>
      </c>
      <c r="F52" s="15">
        <f>F53+F56+F61</f>
        <v>21960105207</v>
      </c>
      <c r="G52" s="15">
        <f>G53+G56+G61</f>
        <v>21603288230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-10560339113</v>
      </c>
      <c r="F56" s="15">
        <f>F57-F58+F60+F59</f>
        <v>21960105207</v>
      </c>
      <c r="G56" s="15">
        <f>G57-G58+G60+G59</f>
        <v>21603288230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-20301636654</v>
      </c>
      <c r="F60" s="15">
        <f t="shared" si="2"/>
        <v>20301636654</v>
      </c>
      <c r="G60" s="15">
        <f t="shared" si="2"/>
        <v>20301636654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12115594086</v>
      </c>
      <c r="E62" s="15">
        <f>E39+E52</f>
        <v>-10560339113</v>
      </c>
      <c r="F62" s="15">
        <f>F39+F52</f>
        <v>22675933199</v>
      </c>
      <c r="G62" s="15">
        <f>G39+G52</f>
        <v>22319116222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19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1">
    <mergeCell ref="L8:N8"/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6"/>
  <sheetViews>
    <sheetView view="pageBreakPreview" topLeftCell="B1" zoomScaleNormal="100" zoomScaleSheetLayoutView="100" workbookViewId="0">
      <selection activeCell="C32" sqref="C32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8" width="12.7109375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0.140625" style="1" customWidth="1"/>
    <col min="13" max="13" width="9.85546875" style="1" bestFit="1" customWidth="1"/>
    <col min="14" max="14" width="10.7109375" style="1" bestFit="1" customWidth="1"/>
    <col min="15" max="15" width="8.5703125" style="1" bestFit="1" customWidth="1"/>
    <col min="16" max="16" width="10.5703125" style="1" customWidth="1"/>
    <col min="17" max="19" width="11.28515625" style="1" customWidth="1"/>
    <col min="20" max="20" width="12.85546875" style="1" customWidth="1"/>
    <col min="21" max="21" width="7.85546875" style="1" bestFit="1" customWidth="1"/>
    <col min="22" max="16384" width="6.85546875" style="1"/>
  </cols>
  <sheetData>
    <row r="1" spans="2:14" ht="19.899999999999999" customHeight="1" x14ac:dyDescent="0.25">
      <c r="F1" s="79" t="s">
        <v>62</v>
      </c>
      <c r="G1" s="87"/>
    </row>
    <row r="2" spans="2:14" ht="68.25" customHeight="1" x14ac:dyDescent="0.25">
      <c r="F2" s="87"/>
      <c r="G2" s="87"/>
    </row>
    <row r="3" spans="2:14" ht="17.45" customHeight="1" x14ac:dyDescent="0.25">
      <c r="F3" s="4" t="s">
        <v>52</v>
      </c>
      <c r="G3" s="1" t="s">
        <v>0</v>
      </c>
    </row>
    <row r="4" spans="2:14" ht="26.25" customHeight="1" x14ac:dyDescent="0.3">
      <c r="C4" s="81" t="s">
        <v>49</v>
      </c>
      <c r="D4" s="81"/>
      <c r="E4" s="81"/>
      <c r="F4" s="81"/>
    </row>
    <row r="5" spans="2:14" ht="19.899999999999999" customHeight="1" x14ac:dyDescent="0.3">
      <c r="C5" s="5">
        <v>2600000000</v>
      </c>
      <c r="D5" s="6"/>
      <c r="E5" s="6"/>
      <c r="F5" s="6"/>
    </row>
    <row r="6" spans="2:14" ht="12" customHeight="1" x14ac:dyDescent="0.3">
      <c r="C6" s="7" t="s">
        <v>1</v>
      </c>
      <c r="D6" s="6"/>
      <c r="E6" s="6"/>
      <c r="F6" s="6"/>
    </row>
    <row r="7" spans="2:14" ht="25.5" customHeight="1" x14ac:dyDescent="0.25">
      <c r="G7" s="8" t="s">
        <v>2</v>
      </c>
    </row>
    <row r="8" spans="2:14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L8" s="86"/>
      <c r="M8" s="86"/>
      <c r="N8" s="86"/>
    </row>
    <row r="9" spans="2:14" ht="31.5" x14ac:dyDescent="0.25">
      <c r="B9" s="83"/>
      <c r="C9" s="83"/>
      <c r="D9" s="83"/>
      <c r="E9" s="83"/>
      <c r="F9" s="9" t="s">
        <v>8</v>
      </c>
      <c r="G9" s="9" t="s">
        <v>9</v>
      </c>
      <c r="L9" s="50"/>
      <c r="M9" s="50"/>
      <c r="N9" s="50"/>
    </row>
    <row r="10" spans="2:14" x14ac:dyDescent="0.25">
      <c r="B10" s="62">
        <v>2</v>
      </c>
      <c r="C10" s="12">
        <v>3</v>
      </c>
      <c r="D10" s="12">
        <v>3</v>
      </c>
      <c r="E10" s="62">
        <v>4</v>
      </c>
      <c r="F10" s="9">
        <v>5</v>
      </c>
      <c r="G10" s="9">
        <v>6</v>
      </c>
    </row>
    <row r="11" spans="2:14" x14ac:dyDescent="0.25">
      <c r="B11" s="73" t="s">
        <v>10</v>
      </c>
      <c r="C11" s="74"/>
      <c r="D11" s="74"/>
      <c r="E11" s="74"/>
      <c r="F11" s="74"/>
      <c r="G11" s="75"/>
    </row>
    <row r="12" spans="2:14" x14ac:dyDescent="0.25">
      <c r="B12" s="13">
        <v>200000</v>
      </c>
      <c r="C12" s="14" t="s">
        <v>11</v>
      </c>
      <c r="D12" s="15">
        <f>E12+F12</f>
        <v>12453094086</v>
      </c>
      <c r="E12" s="15">
        <f>E13+E17+E28</f>
        <v>-10594939113</v>
      </c>
      <c r="F12" s="15">
        <f>F13+F17+F28</f>
        <v>23048033199</v>
      </c>
      <c r="G12" s="15">
        <f>G13+G17+G28</f>
        <v>22691216222</v>
      </c>
    </row>
    <row r="13" spans="2:14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4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4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4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21" ht="16.5" thickBot="1" x14ac:dyDescent="0.3">
      <c r="B17" s="13">
        <v>203000</v>
      </c>
      <c r="C17" s="14" t="s">
        <v>16</v>
      </c>
      <c r="D17" s="15">
        <f t="shared" si="0"/>
        <v>1350000000</v>
      </c>
      <c r="E17" s="15">
        <f>E18+E20+E22+E25</f>
        <v>0</v>
      </c>
      <c r="F17" s="15">
        <f>F18+F20+F22+F25</f>
        <v>1350000000</v>
      </c>
      <c r="G17" s="15">
        <f>G18+G20+G22+G25</f>
        <v>1350000000</v>
      </c>
    </row>
    <row r="18" spans="1:21" ht="16.5" hidden="1" thickBot="1" x14ac:dyDescent="0.3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21" ht="16.5" hidden="1" thickBot="1" x14ac:dyDescent="0.3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21" ht="32.25" hidden="1" thickBot="1" x14ac:dyDescent="0.3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21" ht="16.5" hidden="1" thickBot="1" x14ac:dyDescent="0.3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21" ht="16.5" thickBot="1" x14ac:dyDescent="0.3">
      <c r="B22" s="13">
        <v>203500</v>
      </c>
      <c r="C22" s="14" t="s">
        <v>20</v>
      </c>
      <c r="D22" s="15">
        <f t="shared" si="0"/>
        <v>1350000000</v>
      </c>
      <c r="E22" s="15">
        <f>E23+E24</f>
        <v>0</v>
      </c>
      <c r="F22" s="15">
        <f>F23+F24</f>
        <v>1350000000</v>
      </c>
      <c r="G22" s="15">
        <f>G23+G24</f>
        <v>1350000000</v>
      </c>
      <c r="I22" s="88">
        <f>I23+J23</f>
        <v>11399766094</v>
      </c>
      <c r="J22" s="89"/>
      <c r="T22" s="56">
        <f>T23-G29</f>
        <v>0</v>
      </c>
    </row>
    <row r="23" spans="1:21" ht="16.5" thickBot="1" x14ac:dyDescent="0.3">
      <c r="B23" s="13">
        <v>203510</v>
      </c>
      <c r="C23" s="14" t="s">
        <v>14</v>
      </c>
      <c r="D23" s="15">
        <f t="shared" si="0"/>
        <v>1350000000</v>
      </c>
      <c r="E23" s="15">
        <v>0</v>
      </c>
      <c r="F23" s="20">
        <f>3425667747+12500000+105435619+5000000+26000000-3074603366+100000000+750000000</f>
        <v>1350000000</v>
      </c>
      <c r="G23" s="60">
        <f>F23</f>
        <v>1350000000</v>
      </c>
      <c r="H23" s="56">
        <f>I23-E29</f>
        <v>0</v>
      </c>
      <c r="I23" s="56">
        <f>I29+I32+I33+I34</f>
        <v>9741297541</v>
      </c>
      <c r="J23" s="56">
        <f>K29++T23</f>
        <v>1658468553</v>
      </c>
      <c r="K23" s="57">
        <f>J29-K29</f>
        <v>1301651576</v>
      </c>
      <c r="T23" s="56">
        <f>T29+T32+T33</f>
        <v>1301651576</v>
      </c>
    </row>
    <row r="24" spans="1:21" ht="16.5" hidden="1" thickBot="1" x14ac:dyDescent="0.3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21" ht="16.5" hidden="1" thickBot="1" x14ac:dyDescent="0.3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21" ht="16.5" hidden="1" thickBot="1" x14ac:dyDescent="0.3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21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21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-10594939113</v>
      </c>
      <c r="F28" s="15">
        <f>F29-F30+F32+F31</f>
        <v>21994705207</v>
      </c>
      <c r="G28" s="15">
        <f>G29-G30+G32+G31</f>
        <v>21637888230</v>
      </c>
      <c r="I28" s="41" t="s">
        <v>60</v>
      </c>
      <c r="J28" s="42" t="s">
        <v>61</v>
      </c>
      <c r="K28" s="45" t="s">
        <v>58</v>
      </c>
      <c r="L28" s="43" t="s">
        <v>57</v>
      </c>
      <c r="M28" s="43" t="s">
        <v>56</v>
      </c>
      <c r="N28" s="43" t="s">
        <v>55</v>
      </c>
      <c r="O28" s="43" t="s">
        <v>54</v>
      </c>
      <c r="P28" s="54" t="s">
        <v>65</v>
      </c>
      <c r="Q28" s="44" t="s">
        <v>53</v>
      </c>
      <c r="R28" s="52" t="s">
        <v>64</v>
      </c>
      <c r="S28" s="52" t="s">
        <v>63</v>
      </c>
      <c r="T28" s="41" t="s">
        <v>69</v>
      </c>
    </row>
    <row r="29" spans="1:21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I29" s="46">
        <v>9008892</v>
      </c>
      <c r="J29" s="46">
        <f>K29+T23</f>
        <v>1658468553</v>
      </c>
      <c r="K29" s="47">
        <f>SUM(L29:S29)</f>
        <v>356816977</v>
      </c>
      <c r="L29" s="48">
        <v>123869</v>
      </c>
      <c r="M29" s="48">
        <v>1983350</v>
      </c>
      <c r="N29" s="48">
        <v>54336716</v>
      </c>
      <c r="O29" s="48">
        <v>241460</v>
      </c>
      <c r="P29" s="55">
        <v>19496412</v>
      </c>
      <c r="Q29" s="49">
        <v>256375776</v>
      </c>
      <c r="R29" s="53">
        <v>4762432</v>
      </c>
      <c r="S29" s="53">
        <v>19496962</v>
      </c>
      <c r="T29" s="46">
        <v>14122680</v>
      </c>
      <c r="U29" s="58" t="s">
        <v>68</v>
      </c>
    </row>
    <row r="30" spans="1:21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U30" s="59"/>
    </row>
    <row r="31" spans="1:21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U31" s="59"/>
    </row>
    <row r="32" spans="1:21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(-11654300-5962523321-634172008-987850000-9008892-275000000-13250000)-8520973102+2500000-19999999-61035356-81634000-3524759271-75032656-4069943+409943-28000000-200000-1000000-1000000+20028900-108262649-5150000-23100000-11000000-500000</f>
        <v>-20336236654</v>
      </c>
      <c r="F32" s="15">
        <f>-E32</f>
        <v>20336236654</v>
      </c>
      <c r="G32" s="15">
        <f>F32</f>
        <v>20336236654</v>
      </c>
      <c r="I32" s="46">
        <v>400000000</v>
      </c>
      <c r="J32" s="56">
        <f>J23-F29</f>
        <v>0</v>
      </c>
      <c r="L32" s="26"/>
      <c r="M32" s="26"/>
      <c r="N32" s="26"/>
      <c r="T32" s="46">
        <f>1287528896-T33</f>
        <v>1269817283</v>
      </c>
      <c r="U32" s="58" t="s">
        <v>67</v>
      </c>
    </row>
    <row r="33" spans="2:21" ht="16.5" thickBot="1" x14ac:dyDescent="0.3">
      <c r="B33" s="13">
        <v>300000</v>
      </c>
      <c r="C33" s="18" t="s">
        <v>26</v>
      </c>
      <c r="D33" s="15">
        <f t="shared" si="0"/>
        <v>-337500000</v>
      </c>
      <c r="E33" s="15">
        <v>0</v>
      </c>
      <c r="F33" s="15">
        <f>F34</f>
        <v>-337500000</v>
      </c>
      <c r="G33" s="15">
        <f>G34</f>
        <v>-337500000</v>
      </c>
      <c r="I33" s="46">
        <f>9297096006+19999999</f>
        <v>9317096005</v>
      </c>
      <c r="T33" s="46">
        <v>17711613</v>
      </c>
      <c r="U33" s="59" t="s">
        <v>66</v>
      </c>
    </row>
    <row r="34" spans="2:21" ht="32.25" thickBot="1" x14ac:dyDescent="0.3">
      <c r="B34" s="13">
        <v>303000</v>
      </c>
      <c r="C34" s="18" t="s">
        <v>27</v>
      </c>
      <c r="D34" s="15">
        <f t="shared" si="0"/>
        <v>-337500000</v>
      </c>
      <c r="E34" s="15">
        <v>0</v>
      </c>
      <c r="F34" s="15">
        <f>F35+F36</f>
        <v>-337500000</v>
      </c>
      <c r="G34" s="15">
        <f>G35+G36</f>
        <v>-337500000</v>
      </c>
      <c r="I34" s="46">
        <v>15192644</v>
      </c>
    </row>
    <row r="35" spans="2:21" ht="15.75" hidden="1" customHeight="1" x14ac:dyDescent="0.25">
      <c r="B35" s="13">
        <v>303100</v>
      </c>
      <c r="C35" s="18" t="s">
        <v>14</v>
      </c>
      <c r="D35" s="15">
        <f t="shared" si="0"/>
        <v>0</v>
      </c>
      <c r="E35" s="15">
        <v>0</v>
      </c>
      <c r="F35" s="15"/>
      <c r="G35" s="15">
        <v>0</v>
      </c>
    </row>
    <row r="36" spans="2:21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21" s="27" customFormat="1" x14ac:dyDescent="0.25">
      <c r="B37" s="13" t="s">
        <v>28</v>
      </c>
      <c r="C37" s="18" t="s">
        <v>29</v>
      </c>
      <c r="D37" s="15">
        <f t="shared" si="0"/>
        <v>12115594086</v>
      </c>
      <c r="E37" s="15">
        <f>E12+E33</f>
        <v>-10594939113</v>
      </c>
      <c r="F37" s="15">
        <f>F12+F33</f>
        <v>22710533199</v>
      </c>
      <c r="G37" s="15">
        <f>G12+G33</f>
        <v>22353716222</v>
      </c>
      <c r="K37" s="28"/>
    </row>
    <row r="38" spans="2:21" ht="27" customHeight="1" x14ac:dyDescent="0.25">
      <c r="B38" s="76" t="s">
        <v>30</v>
      </c>
      <c r="C38" s="77"/>
      <c r="D38" s="77"/>
      <c r="E38" s="77"/>
      <c r="F38" s="77"/>
      <c r="G38" s="78"/>
    </row>
    <row r="39" spans="2:21" x14ac:dyDescent="0.25">
      <c r="B39" s="13">
        <v>400000</v>
      </c>
      <c r="C39" s="18" t="s">
        <v>31</v>
      </c>
      <c r="D39" s="15">
        <f t="shared" ref="D39:D62" si="1">E39+F39</f>
        <v>715827992</v>
      </c>
      <c r="E39" s="15">
        <f>E40+E46</f>
        <v>0</v>
      </c>
      <c r="F39" s="15">
        <f>F40+F46</f>
        <v>715827992</v>
      </c>
      <c r="G39" s="15">
        <f>G40+G46</f>
        <v>715827992</v>
      </c>
    </row>
    <row r="40" spans="2:21" x14ac:dyDescent="0.25">
      <c r="B40" s="13">
        <v>401000</v>
      </c>
      <c r="C40" s="18" t="s">
        <v>32</v>
      </c>
      <c r="D40" s="15">
        <f t="shared" si="1"/>
        <v>1350000000</v>
      </c>
      <c r="E40" s="15">
        <f>E41</f>
        <v>0</v>
      </c>
      <c r="F40" s="15">
        <f>F44+F41</f>
        <v>1350000000</v>
      </c>
      <c r="G40" s="15">
        <f>G44+G41</f>
        <v>1350000000</v>
      </c>
    </row>
    <row r="41" spans="2:21" x14ac:dyDescent="0.25">
      <c r="B41" s="13">
        <v>401100</v>
      </c>
      <c r="C41" s="18" t="s">
        <v>33</v>
      </c>
      <c r="D41" s="15">
        <f t="shared" si="1"/>
        <v>1350000000</v>
      </c>
      <c r="E41" s="15">
        <f>E42</f>
        <v>0</v>
      </c>
      <c r="F41" s="15">
        <f>F42+F43</f>
        <v>1350000000</v>
      </c>
      <c r="G41" s="15">
        <f>G42+G43</f>
        <v>1350000000</v>
      </c>
    </row>
    <row r="42" spans="2:21" x14ac:dyDescent="0.25">
      <c r="B42" s="13">
        <v>401101</v>
      </c>
      <c r="C42" s="18" t="s">
        <v>34</v>
      </c>
      <c r="D42" s="15">
        <f t="shared" si="1"/>
        <v>1350000000</v>
      </c>
      <c r="E42" s="15">
        <v>0</v>
      </c>
      <c r="F42" s="15">
        <f>F23</f>
        <v>1350000000</v>
      </c>
      <c r="G42" s="15">
        <f>F42</f>
        <v>1350000000</v>
      </c>
    </row>
    <row r="43" spans="2:21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21" ht="15.75" hidden="1" customHeight="1" x14ac:dyDescent="0.25">
      <c r="B44" s="13">
        <v>401200</v>
      </c>
      <c r="C44" s="18" t="s">
        <v>36</v>
      </c>
      <c r="D44" s="15">
        <f t="shared" si="1"/>
        <v>0</v>
      </c>
      <c r="E44" s="15">
        <v>0</v>
      </c>
      <c r="F44" s="15">
        <f>F45</f>
        <v>0</v>
      </c>
      <c r="G44" s="15">
        <v>0</v>
      </c>
    </row>
    <row r="45" spans="2:21" ht="15.75" hidden="1" customHeight="1" x14ac:dyDescent="0.25">
      <c r="B45" s="13">
        <v>401201</v>
      </c>
      <c r="C45" s="18" t="s">
        <v>34</v>
      </c>
      <c r="D45" s="15">
        <f t="shared" si="1"/>
        <v>0</v>
      </c>
      <c r="E45" s="15">
        <v>0</v>
      </c>
      <c r="F45" s="15"/>
      <c r="G45" s="15">
        <v>0</v>
      </c>
    </row>
    <row r="46" spans="2:21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21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21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-10594939113</v>
      </c>
      <c r="F52" s="15">
        <f>F53+F56+F61</f>
        <v>21994705207</v>
      </c>
      <c r="G52" s="15">
        <f>G53+G56+G61</f>
        <v>21637888230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-10594939113</v>
      </c>
      <c r="F56" s="15">
        <f>F57-F58+F60+F59</f>
        <v>21994705207</v>
      </c>
      <c r="G56" s="15">
        <f>G57-G58+G60+G59</f>
        <v>21637888230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-20336236654</v>
      </c>
      <c r="F60" s="15">
        <f t="shared" si="2"/>
        <v>20336236654</v>
      </c>
      <c r="G60" s="15">
        <f t="shared" si="2"/>
        <v>20336236654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12115594086</v>
      </c>
      <c r="E62" s="15">
        <f>E39+E52</f>
        <v>-10594939113</v>
      </c>
      <c r="F62" s="15">
        <f>F39+F52</f>
        <v>22710533199</v>
      </c>
      <c r="G62" s="15">
        <f>G39+G52</f>
        <v>22353716222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19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1">
    <mergeCell ref="L8:N8"/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6"/>
  <sheetViews>
    <sheetView view="pageBreakPreview" topLeftCell="B16" zoomScaleNormal="100" zoomScaleSheetLayoutView="100" workbookViewId="0">
      <selection activeCell="E33" sqref="E33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8" width="12.7109375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0.140625" style="1" customWidth="1"/>
    <col min="13" max="13" width="9.85546875" style="1" bestFit="1" customWidth="1"/>
    <col min="14" max="14" width="10.7109375" style="1" bestFit="1" customWidth="1"/>
    <col min="15" max="15" width="8.5703125" style="1" bestFit="1" customWidth="1"/>
    <col min="16" max="16" width="10.5703125" style="1" customWidth="1"/>
    <col min="17" max="19" width="11.28515625" style="1" customWidth="1"/>
    <col min="20" max="20" width="12.85546875" style="1" customWidth="1"/>
    <col min="21" max="21" width="7.85546875" style="1" bestFit="1" customWidth="1"/>
    <col min="22" max="16384" width="6.85546875" style="1"/>
  </cols>
  <sheetData>
    <row r="1" spans="2:14" ht="19.899999999999999" customHeight="1" x14ac:dyDescent="0.25">
      <c r="F1" s="79" t="s">
        <v>62</v>
      </c>
      <c r="G1" s="87"/>
    </row>
    <row r="2" spans="2:14" ht="68.25" customHeight="1" x14ac:dyDescent="0.25">
      <c r="F2" s="87"/>
      <c r="G2" s="87"/>
    </row>
    <row r="3" spans="2:14" ht="17.45" customHeight="1" x14ac:dyDescent="0.25">
      <c r="F3" s="4" t="s">
        <v>52</v>
      </c>
      <c r="G3" s="1" t="s">
        <v>0</v>
      </c>
    </row>
    <row r="4" spans="2:14" ht="26.25" customHeight="1" x14ac:dyDescent="0.3">
      <c r="C4" s="81" t="s">
        <v>49</v>
      </c>
      <c r="D4" s="81"/>
      <c r="E4" s="81"/>
      <c r="F4" s="81"/>
    </row>
    <row r="5" spans="2:14" ht="19.899999999999999" customHeight="1" x14ac:dyDescent="0.3">
      <c r="C5" s="5">
        <v>2600000000</v>
      </c>
      <c r="D5" s="6"/>
      <c r="E5" s="6"/>
      <c r="F5" s="6"/>
    </row>
    <row r="6" spans="2:14" ht="12" customHeight="1" x14ac:dyDescent="0.3">
      <c r="C6" s="7" t="s">
        <v>1</v>
      </c>
      <c r="D6" s="6"/>
      <c r="E6" s="6"/>
      <c r="F6" s="6"/>
    </row>
    <row r="7" spans="2:14" ht="25.5" customHeight="1" x14ac:dyDescent="0.25">
      <c r="G7" s="8" t="s">
        <v>2</v>
      </c>
    </row>
    <row r="8" spans="2:14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L8" s="86"/>
      <c r="M8" s="86"/>
      <c r="N8" s="86"/>
    </row>
    <row r="9" spans="2:14" ht="31.5" x14ac:dyDescent="0.25">
      <c r="B9" s="83"/>
      <c r="C9" s="83"/>
      <c r="D9" s="83"/>
      <c r="E9" s="83"/>
      <c r="F9" s="9" t="s">
        <v>8</v>
      </c>
      <c r="G9" s="9" t="s">
        <v>9</v>
      </c>
      <c r="L9" s="50"/>
      <c r="M9" s="50"/>
      <c r="N9" s="50"/>
    </row>
    <row r="10" spans="2:14" x14ac:dyDescent="0.25">
      <c r="B10" s="63">
        <v>2</v>
      </c>
      <c r="C10" s="12">
        <v>3</v>
      </c>
      <c r="D10" s="12">
        <v>3</v>
      </c>
      <c r="E10" s="63">
        <v>4</v>
      </c>
      <c r="F10" s="9">
        <v>5</v>
      </c>
      <c r="G10" s="9">
        <v>6</v>
      </c>
    </row>
    <row r="11" spans="2:14" x14ac:dyDescent="0.25">
      <c r="B11" s="73" t="s">
        <v>10</v>
      </c>
      <c r="C11" s="74"/>
      <c r="D11" s="74"/>
      <c r="E11" s="74"/>
      <c r="F11" s="74"/>
      <c r="G11" s="75"/>
    </row>
    <row r="12" spans="2:14" x14ac:dyDescent="0.25">
      <c r="B12" s="13">
        <v>200000</v>
      </c>
      <c r="C12" s="14" t="s">
        <v>11</v>
      </c>
      <c r="D12" s="15">
        <f>E12+F12</f>
        <v>12453094086</v>
      </c>
      <c r="E12" s="15">
        <f>E13+E17+E28</f>
        <v>-12256459408</v>
      </c>
      <c r="F12" s="15">
        <f>F13+F17+F28</f>
        <v>24709553494</v>
      </c>
      <c r="G12" s="15">
        <f>G13+G17+G28</f>
        <v>24352736517</v>
      </c>
    </row>
    <row r="13" spans="2:14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4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4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4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21" ht="16.5" thickBot="1" x14ac:dyDescent="0.3">
      <c r="B17" s="13">
        <v>203000</v>
      </c>
      <c r="C17" s="14" t="s">
        <v>16</v>
      </c>
      <c r="D17" s="15">
        <f t="shared" si="0"/>
        <v>1350000000</v>
      </c>
      <c r="E17" s="15">
        <f>E18+E20+E22+E25</f>
        <v>0</v>
      </c>
      <c r="F17" s="15">
        <f>F18+F20+F22+F25</f>
        <v>1350000000</v>
      </c>
      <c r="G17" s="15">
        <f>G18+G20+G22+G25</f>
        <v>1350000000</v>
      </c>
    </row>
    <row r="18" spans="1:21" ht="16.5" hidden="1" thickBot="1" x14ac:dyDescent="0.3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21" ht="16.5" hidden="1" thickBot="1" x14ac:dyDescent="0.3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21" ht="32.25" hidden="1" thickBot="1" x14ac:dyDescent="0.3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21" ht="16.5" hidden="1" thickBot="1" x14ac:dyDescent="0.3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21" ht="16.5" thickBot="1" x14ac:dyDescent="0.3">
      <c r="B22" s="13">
        <v>203500</v>
      </c>
      <c r="C22" s="14" t="s">
        <v>20</v>
      </c>
      <c r="D22" s="15">
        <f t="shared" si="0"/>
        <v>1350000000</v>
      </c>
      <c r="E22" s="15">
        <f>E23+E24</f>
        <v>0</v>
      </c>
      <c r="F22" s="15">
        <f>F23+F24</f>
        <v>1350000000</v>
      </c>
      <c r="G22" s="15">
        <f>G23+G24</f>
        <v>1350000000</v>
      </c>
      <c r="I22" s="88">
        <f>I23+J23</f>
        <v>11399766094</v>
      </c>
      <c r="J22" s="89"/>
      <c r="T22" s="56">
        <f>T23-G29</f>
        <v>0</v>
      </c>
    </row>
    <row r="23" spans="1:21" ht="16.5" thickBot="1" x14ac:dyDescent="0.3">
      <c r="B23" s="13">
        <v>203510</v>
      </c>
      <c r="C23" s="14" t="s">
        <v>14</v>
      </c>
      <c r="D23" s="15">
        <f t="shared" si="0"/>
        <v>1350000000</v>
      </c>
      <c r="E23" s="15">
        <v>0</v>
      </c>
      <c r="F23" s="20">
        <f>3425667747+12500000+105435619+5000000+26000000-3074603366+100000000+750000000</f>
        <v>1350000000</v>
      </c>
      <c r="G23" s="60">
        <f>F23</f>
        <v>1350000000</v>
      </c>
      <c r="H23" s="56">
        <f>I23-E29</f>
        <v>0</v>
      </c>
      <c r="I23" s="56">
        <f>I29+I32+I33+I34</f>
        <v>9741297541</v>
      </c>
      <c r="J23" s="56">
        <f>K29++T23</f>
        <v>1658468553</v>
      </c>
      <c r="K23" s="57">
        <f>J29-K29</f>
        <v>1301651576</v>
      </c>
      <c r="T23" s="56">
        <f>T29+T32+T33</f>
        <v>1301651576</v>
      </c>
    </row>
    <row r="24" spans="1:21" ht="16.5" hidden="1" thickBot="1" x14ac:dyDescent="0.3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21" ht="16.5" hidden="1" thickBot="1" x14ac:dyDescent="0.3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21" ht="16.5" hidden="1" thickBot="1" x14ac:dyDescent="0.3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21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21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-12256459408</v>
      </c>
      <c r="F28" s="15">
        <f>F29-F30+F32+F31</f>
        <v>23656225502</v>
      </c>
      <c r="G28" s="15">
        <f>G29-G30+G32+G31</f>
        <v>23299408525</v>
      </c>
      <c r="I28" s="41" t="s">
        <v>60</v>
      </c>
      <c r="J28" s="42" t="s">
        <v>61</v>
      </c>
      <c r="K28" s="45" t="s">
        <v>58</v>
      </c>
      <c r="L28" s="43" t="s">
        <v>57</v>
      </c>
      <c r="M28" s="43" t="s">
        <v>56</v>
      </c>
      <c r="N28" s="43" t="s">
        <v>55</v>
      </c>
      <c r="O28" s="43" t="s">
        <v>54</v>
      </c>
      <c r="P28" s="54" t="s">
        <v>65</v>
      </c>
      <c r="Q28" s="44" t="s">
        <v>53</v>
      </c>
      <c r="R28" s="52" t="s">
        <v>64</v>
      </c>
      <c r="S28" s="52" t="s">
        <v>63</v>
      </c>
      <c r="T28" s="41" t="s">
        <v>69</v>
      </c>
    </row>
    <row r="29" spans="1:21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I29" s="46">
        <v>9008892</v>
      </c>
      <c r="J29" s="46">
        <f>K29+T23</f>
        <v>1658468553</v>
      </c>
      <c r="K29" s="47">
        <f>SUM(L29:S29)</f>
        <v>356816977</v>
      </c>
      <c r="L29" s="48">
        <v>123869</v>
      </c>
      <c r="M29" s="48">
        <v>1983350</v>
      </c>
      <c r="N29" s="48">
        <v>54336716</v>
      </c>
      <c r="O29" s="48">
        <v>241460</v>
      </c>
      <c r="P29" s="55">
        <v>19496412</v>
      </c>
      <c r="Q29" s="49">
        <v>256375776</v>
      </c>
      <c r="R29" s="53">
        <v>4762432</v>
      </c>
      <c r="S29" s="53">
        <v>19496962</v>
      </c>
      <c r="T29" s="46">
        <v>14122680</v>
      </c>
      <c r="U29" s="58" t="s">
        <v>68</v>
      </c>
    </row>
    <row r="30" spans="1:21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U30" s="59"/>
    </row>
    <row r="31" spans="1:21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U31" s="59"/>
    </row>
    <row r="32" spans="1:21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-61035356-81634000-3524759271-75032656-4069943+409943-28000000-200000-1000000-1000000+20028900-108262649-5150000-23100000-11000000-500000-50000000-547753708-100000000-2246292-560168855-260274300-990000-138287140-1400000-400000</f>
        <v>-21997756949</v>
      </c>
      <c r="F32" s="15">
        <f>-E32</f>
        <v>21997756949</v>
      </c>
      <c r="G32" s="15">
        <f>F32</f>
        <v>21997756949</v>
      </c>
      <c r="I32" s="46">
        <v>400000000</v>
      </c>
      <c r="J32" s="56">
        <f>J23-F29</f>
        <v>0</v>
      </c>
      <c r="L32" s="26"/>
      <c r="M32" s="26"/>
      <c r="N32" s="26"/>
      <c r="T32" s="46">
        <f>1287528896-T33</f>
        <v>1269817283</v>
      </c>
      <c r="U32" s="58" t="s">
        <v>67</v>
      </c>
    </row>
    <row r="33" spans="2:21" ht="16.5" thickBot="1" x14ac:dyDescent="0.3">
      <c r="B33" s="13">
        <v>300000</v>
      </c>
      <c r="C33" s="18" t="s">
        <v>26</v>
      </c>
      <c r="D33" s="15">
        <f t="shared" si="0"/>
        <v>-337500000</v>
      </c>
      <c r="E33" s="15">
        <v>0</v>
      </c>
      <c r="F33" s="15">
        <f>F34</f>
        <v>-337500000</v>
      </c>
      <c r="G33" s="15">
        <f>G34</f>
        <v>-337500000</v>
      </c>
      <c r="I33" s="46">
        <f>9297096006+19999999</f>
        <v>9317096005</v>
      </c>
      <c r="T33" s="46">
        <v>17711613</v>
      </c>
      <c r="U33" s="59" t="s">
        <v>66</v>
      </c>
    </row>
    <row r="34" spans="2:21" ht="32.25" thickBot="1" x14ac:dyDescent="0.3">
      <c r="B34" s="13">
        <v>303000</v>
      </c>
      <c r="C34" s="18" t="s">
        <v>27</v>
      </c>
      <c r="D34" s="15">
        <f t="shared" si="0"/>
        <v>-337500000</v>
      </c>
      <c r="E34" s="15">
        <v>0</v>
      </c>
      <c r="F34" s="15">
        <f>F35+F36</f>
        <v>-337500000</v>
      </c>
      <c r="G34" s="15">
        <f>G35+G36</f>
        <v>-337500000</v>
      </c>
      <c r="I34" s="46">
        <v>15192644</v>
      </c>
    </row>
    <row r="35" spans="2:21" ht="15.75" hidden="1" customHeight="1" x14ac:dyDescent="0.25">
      <c r="B35" s="13">
        <v>303100</v>
      </c>
      <c r="C35" s="18" t="s">
        <v>14</v>
      </c>
      <c r="D35" s="15">
        <f t="shared" si="0"/>
        <v>0</v>
      </c>
      <c r="E35" s="15">
        <v>0</v>
      </c>
      <c r="F35" s="15"/>
      <c r="G35" s="15">
        <v>0</v>
      </c>
    </row>
    <row r="36" spans="2:21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21" s="27" customFormat="1" x14ac:dyDescent="0.25">
      <c r="B37" s="13" t="s">
        <v>28</v>
      </c>
      <c r="C37" s="18" t="s">
        <v>29</v>
      </c>
      <c r="D37" s="15">
        <f t="shared" si="0"/>
        <v>12115594086</v>
      </c>
      <c r="E37" s="15">
        <f>E12+E33</f>
        <v>-12256459408</v>
      </c>
      <c r="F37" s="15">
        <f>F12+F33</f>
        <v>24372053494</v>
      </c>
      <c r="G37" s="15">
        <f>G12+G33</f>
        <v>24015236517</v>
      </c>
      <c r="K37" s="28"/>
    </row>
    <row r="38" spans="2:21" ht="27" customHeight="1" x14ac:dyDescent="0.25">
      <c r="B38" s="76" t="s">
        <v>30</v>
      </c>
      <c r="C38" s="77"/>
      <c r="D38" s="77"/>
      <c r="E38" s="77"/>
      <c r="F38" s="77"/>
      <c r="G38" s="78"/>
    </row>
    <row r="39" spans="2:21" x14ac:dyDescent="0.25">
      <c r="B39" s="13">
        <v>400000</v>
      </c>
      <c r="C39" s="18" t="s">
        <v>31</v>
      </c>
      <c r="D39" s="15">
        <f t="shared" ref="D39:D62" si="1">E39+F39</f>
        <v>715827992</v>
      </c>
      <c r="E39" s="15">
        <f>E40+E46</f>
        <v>0</v>
      </c>
      <c r="F39" s="15">
        <f>F40+F46</f>
        <v>715827992</v>
      </c>
      <c r="G39" s="15">
        <f>G40+G46</f>
        <v>715827992</v>
      </c>
    </row>
    <row r="40" spans="2:21" x14ac:dyDescent="0.25">
      <c r="B40" s="13">
        <v>401000</v>
      </c>
      <c r="C40" s="18" t="s">
        <v>32</v>
      </c>
      <c r="D40" s="15">
        <f t="shared" si="1"/>
        <v>1350000000</v>
      </c>
      <c r="E40" s="15">
        <f>E41</f>
        <v>0</v>
      </c>
      <c r="F40" s="15">
        <f>F44+F41</f>
        <v>1350000000</v>
      </c>
      <c r="G40" s="15">
        <f>G44+G41</f>
        <v>1350000000</v>
      </c>
    </row>
    <row r="41" spans="2:21" x14ac:dyDescent="0.25">
      <c r="B41" s="13">
        <v>401100</v>
      </c>
      <c r="C41" s="18" t="s">
        <v>33</v>
      </c>
      <c r="D41" s="15">
        <f t="shared" si="1"/>
        <v>1350000000</v>
      </c>
      <c r="E41" s="15">
        <f>E42</f>
        <v>0</v>
      </c>
      <c r="F41" s="15">
        <f>F42+F43</f>
        <v>1350000000</v>
      </c>
      <c r="G41" s="15">
        <f>G42+G43</f>
        <v>1350000000</v>
      </c>
    </row>
    <row r="42" spans="2:21" x14ac:dyDescent="0.25">
      <c r="B42" s="13">
        <v>401101</v>
      </c>
      <c r="C42" s="18" t="s">
        <v>34</v>
      </c>
      <c r="D42" s="15">
        <f t="shared" si="1"/>
        <v>1350000000</v>
      </c>
      <c r="E42" s="15">
        <v>0</v>
      </c>
      <c r="F42" s="15">
        <f>F23</f>
        <v>1350000000</v>
      </c>
      <c r="G42" s="15">
        <f>F42</f>
        <v>1350000000</v>
      </c>
    </row>
    <row r="43" spans="2:21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21" ht="15.75" hidden="1" customHeight="1" x14ac:dyDescent="0.25">
      <c r="B44" s="13">
        <v>401200</v>
      </c>
      <c r="C44" s="18" t="s">
        <v>36</v>
      </c>
      <c r="D44" s="15">
        <f t="shared" si="1"/>
        <v>0</v>
      </c>
      <c r="E44" s="15">
        <v>0</v>
      </c>
      <c r="F44" s="15">
        <f>F45</f>
        <v>0</v>
      </c>
      <c r="G44" s="15">
        <v>0</v>
      </c>
    </row>
    <row r="45" spans="2:21" ht="15.75" hidden="1" customHeight="1" x14ac:dyDescent="0.25">
      <c r="B45" s="13">
        <v>401201</v>
      </c>
      <c r="C45" s="18" t="s">
        <v>34</v>
      </c>
      <c r="D45" s="15">
        <f t="shared" si="1"/>
        <v>0</v>
      </c>
      <c r="E45" s="15">
        <v>0</v>
      </c>
      <c r="F45" s="15"/>
      <c r="G45" s="15">
        <v>0</v>
      </c>
    </row>
    <row r="46" spans="2:21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21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21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-12256459408</v>
      </c>
      <c r="F52" s="15">
        <f>F53+F56+F61</f>
        <v>23656225502</v>
      </c>
      <c r="G52" s="15">
        <f>G53+G56+G61</f>
        <v>23299408525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-12256459408</v>
      </c>
      <c r="F56" s="15">
        <f>F57-F58+F60+F59</f>
        <v>23656225502</v>
      </c>
      <c r="G56" s="15">
        <f>G57-G58+G60+G59</f>
        <v>23299408525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-21997756949</v>
      </c>
      <c r="F60" s="15">
        <f t="shared" si="2"/>
        <v>21997756949</v>
      </c>
      <c r="G60" s="15">
        <f t="shared" si="2"/>
        <v>21997756949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12115594086</v>
      </c>
      <c r="E62" s="15">
        <f>E39+E52</f>
        <v>-12256459408</v>
      </c>
      <c r="F62" s="15">
        <f>F39+F52</f>
        <v>24372053494</v>
      </c>
      <c r="G62" s="15">
        <f>G39+G52</f>
        <v>24015236517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19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1">
    <mergeCell ref="L8:N8"/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74803149606299213" bottom="0.74803149606299213" header="0.11811023622047245" footer="0.11811023622047245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6"/>
  <sheetViews>
    <sheetView view="pageBreakPreview" topLeftCell="B16" zoomScaleNormal="100" zoomScaleSheetLayoutView="100" workbookViewId="0">
      <selection activeCell="E32" sqref="E32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8" width="12.7109375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0.140625" style="1" customWidth="1"/>
    <col min="13" max="13" width="9.85546875" style="1" bestFit="1" customWidth="1"/>
    <col min="14" max="14" width="10.7109375" style="1" bestFit="1" customWidth="1"/>
    <col min="15" max="15" width="8.5703125" style="1" bestFit="1" customWidth="1"/>
    <col min="16" max="16" width="10.5703125" style="1" customWidth="1"/>
    <col min="17" max="19" width="11.28515625" style="1" customWidth="1"/>
    <col min="20" max="20" width="12.85546875" style="1" customWidth="1"/>
    <col min="21" max="21" width="7.85546875" style="1" bestFit="1" customWidth="1"/>
    <col min="22" max="16384" width="6.85546875" style="1"/>
  </cols>
  <sheetData>
    <row r="1" spans="2:14" ht="19.899999999999999" customHeight="1" x14ac:dyDescent="0.25">
      <c r="F1" s="79" t="s">
        <v>62</v>
      </c>
      <c r="G1" s="87"/>
    </row>
    <row r="2" spans="2:14" ht="68.25" customHeight="1" x14ac:dyDescent="0.25">
      <c r="F2" s="87"/>
      <c r="G2" s="87"/>
    </row>
    <row r="3" spans="2:14" ht="17.45" customHeight="1" x14ac:dyDescent="0.25">
      <c r="F3" s="4" t="s">
        <v>52</v>
      </c>
      <c r="G3" s="1" t="s">
        <v>0</v>
      </c>
    </row>
    <row r="4" spans="2:14" ht="26.25" customHeight="1" x14ac:dyDescent="0.3">
      <c r="C4" s="81" t="s">
        <v>49</v>
      </c>
      <c r="D4" s="81"/>
      <c r="E4" s="81"/>
      <c r="F4" s="81"/>
    </row>
    <row r="5" spans="2:14" ht="19.899999999999999" customHeight="1" x14ac:dyDescent="0.3">
      <c r="C5" s="5">
        <v>2600000000</v>
      </c>
      <c r="D5" s="6"/>
      <c r="E5" s="6"/>
      <c r="F5" s="6"/>
    </row>
    <row r="6" spans="2:14" ht="12" customHeight="1" x14ac:dyDescent="0.3">
      <c r="C6" s="7" t="s">
        <v>1</v>
      </c>
      <c r="D6" s="6"/>
      <c r="E6" s="6"/>
      <c r="F6" s="6"/>
    </row>
    <row r="7" spans="2:14" ht="25.5" customHeight="1" x14ac:dyDescent="0.25">
      <c r="G7" s="8" t="s">
        <v>2</v>
      </c>
    </row>
    <row r="8" spans="2:14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L8" s="86"/>
      <c r="M8" s="86"/>
      <c r="N8" s="86"/>
    </row>
    <row r="9" spans="2:14" ht="31.5" x14ac:dyDescent="0.25">
      <c r="B9" s="83"/>
      <c r="C9" s="83"/>
      <c r="D9" s="83"/>
      <c r="E9" s="83"/>
      <c r="F9" s="9" t="s">
        <v>8</v>
      </c>
      <c r="G9" s="9" t="s">
        <v>9</v>
      </c>
      <c r="L9" s="50"/>
      <c r="M9" s="50"/>
      <c r="N9" s="50"/>
    </row>
    <row r="10" spans="2:14" x14ac:dyDescent="0.25">
      <c r="B10" s="64">
        <v>2</v>
      </c>
      <c r="C10" s="12">
        <v>3</v>
      </c>
      <c r="D10" s="12">
        <v>3</v>
      </c>
      <c r="E10" s="64">
        <v>4</v>
      </c>
      <c r="F10" s="9">
        <v>5</v>
      </c>
      <c r="G10" s="9">
        <v>6</v>
      </c>
    </row>
    <row r="11" spans="2:14" x14ac:dyDescent="0.25">
      <c r="B11" s="73" t="s">
        <v>10</v>
      </c>
      <c r="C11" s="74"/>
      <c r="D11" s="74"/>
      <c r="E11" s="74"/>
      <c r="F11" s="74"/>
      <c r="G11" s="75"/>
    </row>
    <row r="12" spans="2:14" x14ac:dyDescent="0.25">
      <c r="B12" s="13">
        <v>200000</v>
      </c>
      <c r="C12" s="14" t="s">
        <v>11</v>
      </c>
      <c r="D12" s="15">
        <f>E12+F12</f>
        <v>12453094086</v>
      </c>
      <c r="E12" s="15">
        <f>E13+E17+E28</f>
        <v>-13012459408</v>
      </c>
      <c r="F12" s="15">
        <f>F13+F17+F28</f>
        <v>25465553494</v>
      </c>
      <c r="G12" s="15">
        <f>G13+G17+G28</f>
        <v>25108736517</v>
      </c>
    </row>
    <row r="13" spans="2:14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4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4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4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21" ht="16.5" thickBot="1" x14ac:dyDescent="0.3">
      <c r="B17" s="13">
        <v>203000</v>
      </c>
      <c r="C17" s="14" t="s">
        <v>16</v>
      </c>
      <c r="D17" s="15">
        <f t="shared" si="0"/>
        <v>1350000000</v>
      </c>
      <c r="E17" s="15">
        <f>E18+E20+E22+E25</f>
        <v>0</v>
      </c>
      <c r="F17" s="15">
        <f>F18+F20+F22+F25</f>
        <v>1350000000</v>
      </c>
      <c r="G17" s="15">
        <f>G18+G20+G22+G25</f>
        <v>1350000000</v>
      </c>
    </row>
    <row r="18" spans="1:21" ht="16.5" hidden="1" thickBot="1" x14ac:dyDescent="0.3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21" ht="16.5" hidden="1" thickBot="1" x14ac:dyDescent="0.3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21" ht="32.25" hidden="1" thickBot="1" x14ac:dyDescent="0.3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21" ht="16.5" hidden="1" thickBot="1" x14ac:dyDescent="0.3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21" ht="16.5" thickBot="1" x14ac:dyDescent="0.3">
      <c r="B22" s="13">
        <v>203500</v>
      </c>
      <c r="C22" s="14" t="s">
        <v>20</v>
      </c>
      <c r="D22" s="15">
        <f t="shared" si="0"/>
        <v>1350000000</v>
      </c>
      <c r="E22" s="15">
        <f>E23+E24</f>
        <v>0</v>
      </c>
      <c r="F22" s="15">
        <f>F23+F24</f>
        <v>1350000000</v>
      </c>
      <c r="G22" s="15">
        <f>G23+G24</f>
        <v>1350000000</v>
      </c>
      <c r="I22" s="88">
        <f>I23+J23</f>
        <v>11399766094</v>
      </c>
      <c r="J22" s="89"/>
      <c r="T22" s="56">
        <f>T23-G29</f>
        <v>0</v>
      </c>
    </row>
    <row r="23" spans="1:21" ht="16.5" thickBot="1" x14ac:dyDescent="0.3">
      <c r="B23" s="13">
        <v>203510</v>
      </c>
      <c r="C23" s="14" t="s">
        <v>14</v>
      </c>
      <c r="D23" s="15">
        <f t="shared" si="0"/>
        <v>1350000000</v>
      </c>
      <c r="E23" s="15">
        <v>0</v>
      </c>
      <c r="F23" s="20">
        <f>3425667747+12500000+105435619+5000000+26000000-3074603366+100000000+750000000</f>
        <v>1350000000</v>
      </c>
      <c r="G23" s="60">
        <f>F23</f>
        <v>1350000000</v>
      </c>
      <c r="H23" s="56">
        <f>I23-E29</f>
        <v>0</v>
      </c>
      <c r="I23" s="56">
        <f>I29+I32+I33+I34</f>
        <v>9741297541</v>
      </c>
      <c r="J23" s="56">
        <f>K29++T23</f>
        <v>1658468553</v>
      </c>
      <c r="K23" s="57">
        <f>J29-K29</f>
        <v>1301651576</v>
      </c>
      <c r="T23" s="56">
        <f>T29+T32+T33</f>
        <v>1301651576</v>
      </c>
    </row>
    <row r="24" spans="1:21" ht="16.5" hidden="1" thickBot="1" x14ac:dyDescent="0.3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21" ht="16.5" hidden="1" thickBot="1" x14ac:dyDescent="0.3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21" ht="16.5" hidden="1" thickBot="1" x14ac:dyDescent="0.3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21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21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-13012459408</v>
      </c>
      <c r="F28" s="15">
        <f>F29-F30+F32+F31</f>
        <v>24412225502</v>
      </c>
      <c r="G28" s="15">
        <f>G29-G30+G32+G31</f>
        <v>24055408525</v>
      </c>
      <c r="I28" s="41" t="s">
        <v>60</v>
      </c>
      <c r="J28" s="42" t="s">
        <v>61</v>
      </c>
      <c r="K28" s="45" t="s">
        <v>58</v>
      </c>
      <c r="L28" s="43" t="s">
        <v>57</v>
      </c>
      <c r="M28" s="43" t="s">
        <v>56</v>
      </c>
      <c r="N28" s="43" t="s">
        <v>55</v>
      </c>
      <c r="O28" s="43" t="s">
        <v>54</v>
      </c>
      <c r="P28" s="54" t="s">
        <v>65</v>
      </c>
      <c r="Q28" s="44" t="s">
        <v>53</v>
      </c>
      <c r="R28" s="52" t="s">
        <v>64</v>
      </c>
      <c r="S28" s="52" t="s">
        <v>63</v>
      </c>
      <c r="T28" s="41" t="s">
        <v>69</v>
      </c>
    </row>
    <row r="29" spans="1:21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I29" s="46">
        <v>9008892</v>
      </c>
      <c r="J29" s="46">
        <f>K29+T23</f>
        <v>1658468553</v>
      </c>
      <c r="K29" s="47">
        <f>SUM(L29:S29)</f>
        <v>356816977</v>
      </c>
      <c r="L29" s="48">
        <v>123869</v>
      </c>
      <c r="M29" s="48">
        <v>1983350</v>
      </c>
      <c r="N29" s="48">
        <v>54336716</v>
      </c>
      <c r="O29" s="48">
        <v>241460</v>
      </c>
      <c r="P29" s="55">
        <v>19496412</v>
      </c>
      <c r="Q29" s="49">
        <v>256375776</v>
      </c>
      <c r="R29" s="53">
        <v>4762432</v>
      </c>
      <c r="S29" s="53">
        <v>19496962</v>
      </c>
      <c r="T29" s="46">
        <v>14122680</v>
      </c>
      <c r="U29" s="58" t="s">
        <v>68</v>
      </c>
    </row>
    <row r="30" spans="1:21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U30" s="59"/>
    </row>
    <row r="31" spans="1:21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U31" s="59"/>
    </row>
    <row r="32" spans="1:21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-61035356-81634000-3524759271-75032656-4069943+409943-28000000-200000-1000000-1000000+20028900-108262649-5150000-23100000-11000000-500000-50000000-547753708-100000000-2246292-560168855-260274300-990000-138287140-1400000-400000-700000000-56000000</f>
        <v>-22753756949</v>
      </c>
      <c r="F32" s="15">
        <f>-E32</f>
        <v>22753756949</v>
      </c>
      <c r="G32" s="15">
        <f>F32</f>
        <v>22753756949</v>
      </c>
      <c r="I32" s="46">
        <v>400000000</v>
      </c>
      <c r="J32" s="56">
        <f>J23-F29</f>
        <v>0</v>
      </c>
      <c r="L32" s="26"/>
      <c r="M32" s="26"/>
      <c r="N32" s="26"/>
      <c r="T32" s="46">
        <f>1287528896-T33</f>
        <v>1269817283</v>
      </c>
      <c r="U32" s="58" t="s">
        <v>67</v>
      </c>
    </row>
    <row r="33" spans="2:21" ht="16.5" thickBot="1" x14ac:dyDescent="0.3">
      <c r="B33" s="13">
        <v>300000</v>
      </c>
      <c r="C33" s="18" t="s">
        <v>26</v>
      </c>
      <c r="D33" s="15">
        <f t="shared" si="0"/>
        <v>-337500000</v>
      </c>
      <c r="E33" s="15">
        <v>0</v>
      </c>
      <c r="F33" s="15">
        <f>F34</f>
        <v>-337500000</v>
      </c>
      <c r="G33" s="15">
        <f>G34</f>
        <v>-337500000</v>
      </c>
      <c r="I33" s="46">
        <f>9297096006+19999999</f>
        <v>9317096005</v>
      </c>
      <c r="T33" s="46">
        <v>17711613</v>
      </c>
      <c r="U33" s="59" t="s">
        <v>66</v>
      </c>
    </row>
    <row r="34" spans="2:21" ht="32.25" thickBot="1" x14ac:dyDescent="0.3">
      <c r="B34" s="13">
        <v>303000</v>
      </c>
      <c r="C34" s="18" t="s">
        <v>27</v>
      </c>
      <c r="D34" s="15">
        <f t="shared" si="0"/>
        <v>-337500000</v>
      </c>
      <c r="E34" s="15">
        <v>0</v>
      </c>
      <c r="F34" s="15">
        <f>F35+F36</f>
        <v>-337500000</v>
      </c>
      <c r="G34" s="15">
        <f>G35+G36</f>
        <v>-337500000</v>
      </c>
      <c r="I34" s="46">
        <v>15192644</v>
      </c>
    </row>
    <row r="35" spans="2:21" ht="15.75" hidden="1" customHeight="1" x14ac:dyDescent="0.25">
      <c r="B35" s="13">
        <v>303100</v>
      </c>
      <c r="C35" s="18" t="s">
        <v>14</v>
      </c>
      <c r="D35" s="15">
        <f t="shared" si="0"/>
        <v>0</v>
      </c>
      <c r="E35" s="15">
        <v>0</v>
      </c>
      <c r="F35" s="15"/>
      <c r="G35" s="15">
        <v>0</v>
      </c>
    </row>
    <row r="36" spans="2:21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21" s="27" customFormat="1" x14ac:dyDescent="0.25">
      <c r="B37" s="13" t="s">
        <v>28</v>
      </c>
      <c r="C37" s="18" t="s">
        <v>29</v>
      </c>
      <c r="D37" s="15">
        <f t="shared" si="0"/>
        <v>12115594086</v>
      </c>
      <c r="E37" s="15">
        <f>E12+E33</f>
        <v>-13012459408</v>
      </c>
      <c r="F37" s="15">
        <f>F12+F33</f>
        <v>25128053494</v>
      </c>
      <c r="G37" s="15">
        <f>G12+G33</f>
        <v>24771236517</v>
      </c>
      <c r="K37" s="28"/>
    </row>
    <row r="38" spans="2:21" ht="27" customHeight="1" x14ac:dyDescent="0.25">
      <c r="B38" s="76" t="s">
        <v>30</v>
      </c>
      <c r="C38" s="77"/>
      <c r="D38" s="77"/>
      <c r="E38" s="77"/>
      <c r="F38" s="77"/>
      <c r="G38" s="78"/>
    </row>
    <row r="39" spans="2:21" x14ac:dyDescent="0.25">
      <c r="B39" s="13">
        <v>400000</v>
      </c>
      <c r="C39" s="18" t="s">
        <v>31</v>
      </c>
      <c r="D39" s="15">
        <f t="shared" ref="D39:D62" si="1">E39+F39</f>
        <v>715827992</v>
      </c>
      <c r="E39" s="15">
        <f>E40+E46</f>
        <v>0</v>
      </c>
      <c r="F39" s="15">
        <f>F40+F46</f>
        <v>715827992</v>
      </c>
      <c r="G39" s="15">
        <f>G40+G46</f>
        <v>715827992</v>
      </c>
    </row>
    <row r="40" spans="2:21" x14ac:dyDescent="0.25">
      <c r="B40" s="13">
        <v>401000</v>
      </c>
      <c r="C40" s="18" t="s">
        <v>32</v>
      </c>
      <c r="D40" s="15">
        <f t="shared" si="1"/>
        <v>1350000000</v>
      </c>
      <c r="E40" s="15">
        <f>E41</f>
        <v>0</v>
      </c>
      <c r="F40" s="15">
        <f>F44+F41</f>
        <v>1350000000</v>
      </c>
      <c r="G40" s="15">
        <f>G44+G41</f>
        <v>1350000000</v>
      </c>
    </row>
    <row r="41" spans="2:21" x14ac:dyDescent="0.25">
      <c r="B41" s="13">
        <v>401100</v>
      </c>
      <c r="C41" s="18" t="s">
        <v>33</v>
      </c>
      <c r="D41" s="15">
        <f t="shared" si="1"/>
        <v>1350000000</v>
      </c>
      <c r="E41" s="15">
        <f>E42</f>
        <v>0</v>
      </c>
      <c r="F41" s="15">
        <f>F42+F43</f>
        <v>1350000000</v>
      </c>
      <c r="G41" s="15">
        <f>G42+G43</f>
        <v>1350000000</v>
      </c>
    </row>
    <row r="42" spans="2:21" x14ac:dyDescent="0.25">
      <c r="B42" s="13">
        <v>401101</v>
      </c>
      <c r="C42" s="18" t="s">
        <v>34</v>
      </c>
      <c r="D42" s="15">
        <f t="shared" si="1"/>
        <v>1350000000</v>
      </c>
      <c r="E42" s="15">
        <v>0</v>
      </c>
      <c r="F42" s="15">
        <f>F23</f>
        <v>1350000000</v>
      </c>
      <c r="G42" s="15">
        <f>F42</f>
        <v>1350000000</v>
      </c>
    </row>
    <row r="43" spans="2:21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21" ht="15.75" hidden="1" customHeight="1" x14ac:dyDescent="0.25">
      <c r="B44" s="13">
        <v>401200</v>
      </c>
      <c r="C44" s="18" t="s">
        <v>36</v>
      </c>
      <c r="D44" s="15">
        <f t="shared" si="1"/>
        <v>0</v>
      </c>
      <c r="E44" s="15">
        <v>0</v>
      </c>
      <c r="F44" s="15">
        <f>F45</f>
        <v>0</v>
      </c>
      <c r="G44" s="15">
        <v>0</v>
      </c>
    </row>
    <row r="45" spans="2:21" ht="15.75" hidden="1" customHeight="1" x14ac:dyDescent="0.25">
      <c r="B45" s="13">
        <v>401201</v>
      </c>
      <c r="C45" s="18" t="s">
        <v>34</v>
      </c>
      <c r="D45" s="15">
        <f t="shared" si="1"/>
        <v>0</v>
      </c>
      <c r="E45" s="15">
        <v>0</v>
      </c>
      <c r="F45" s="15"/>
      <c r="G45" s="15">
        <v>0</v>
      </c>
    </row>
    <row r="46" spans="2:21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21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21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-13012459408</v>
      </c>
      <c r="F52" s="15">
        <f>F53+F56+F61</f>
        <v>24412225502</v>
      </c>
      <c r="G52" s="15">
        <f>G53+G56+G61</f>
        <v>24055408525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-13012459408</v>
      </c>
      <c r="F56" s="15">
        <f>F57-F58+F60+F59</f>
        <v>24412225502</v>
      </c>
      <c r="G56" s="15">
        <f>G57-G58+G60+G59</f>
        <v>24055408525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-22753756949</v>
      </c>
      <c r="F60" s="15">
        <f t="shared" si="2"/>
        <v>22753756949</v>
      </c>
      <c r="G60" s="15">
        <f t="shared" si="2"/>
        <v>22753756949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12115594086</v>
      </c>
      <c r="E62" s="15">
        <f>E39+E52</f>
        <v>-13012459408</v>
      </c>
      <c r="F62" s="15">
        <f>F39+F52</f>
        <v>25128053494</v>
      </c>
      <c r="G62" s="15">
        <f>G39+G52</f>
        <v>24771236517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19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1">
    <mergeCell ref="L8:N8"/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74803149606299213" bottom="0.74803149606299213" header="0.11811023622047245" footer="0.11811023622047245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6"/>
  <sheetViews>
    <sheetView view="pageBreakPreview" topLeftCell="B23" zoomScaleNormal="100" zoomScaleSheetLayoutView="100" workbookViewId="0">
      <selection activeCell="E32" sqref="E32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7" width="25.140625" style="1" customWidth="1"/>
    <col min="8" max="8" width="12.7109375" style="1" customWidth="1"/>
    <col min="9" max="9" width="13.7109375" style="1" customWidth="1"/>
    <col min="10" max="10" width="12.7109375" style="1" customWidth="1"/>
    <col min="11" max="11" width="16.140625" style="1" customWidth="1"/>
    <col min="12" max="12" width="10.140625" style="1" customWidth="1"/>
    <col min="13" max="13" width="9.85546875" style="1" bestFit="1" customWidth="1"/>
    <col min="14" max="14" width="10.7109375" style="1" bestFit="1" customWidth="1"/>
    <col min="15" max="15" width="8.5703125" style="1" bestFit="1" customWidth="1"/>
    <col min="16" max="16" width="10.5703125" style="1" customWidth="1"/>
    <col min="17" max="19" width="11.28515625" style="1" customWidth="1"/>
    <col min="20" max="20" width="12.85546875" style="1" customWidth="1"/>
    <col min="21" max="21" width="7.85546875" style="1" bestFit="1" customWidth="1"/>
    <col min="22" max="16384" width="6.85546875" style="1"/>
  </cols>
  <sheetData>
    <row r="1" spans="2:14" ht="19.899999999999999" customHeight="1" x14ac:dyDescent="0.25">
      <c r="F1" s="79" t="s">
        <v>62</v>
      </c>
      <c r="G1" s="87"/>
    </row>
    <row r="2" spans="2:14" ht="68.25" customHeight="1" x14ac:dyDescent="0.25">
      <c r="F2" s="87"/>
      <c r="G2" s="87"/>
    </row>
    <row r="3" spans="2:14" ht="17.45" customHeight="1" x14ac:dyDescent="0.25">
      <c r="F3" s="4" t="s">
        <v>52</v>
      </c>
      <c r="G3" s="1" t="s">
        <v>0</v>
      </c>
    </row>
    <row r="4" spans="2:14" ht="26.25" customHeight="1" x14ac:dyDescent="0.3">
      <c r="C4" s="81" t="s">
        <v>49</v>
      </c>
      <c r="D4" s="81"/>
      <c r="E4" s="81"/>
      <c r="F4" s="81"/>
    </row>
    <row r="5" spans="2:14" ht="19.899999999999999" customHeight="1" x14ac:dyDescent="0.3">
      <c r="C5" s="5">
        <v>2600000000</v>
      </c>
      <c r="D5" s="6"/>
      <c r="E5" s="6"/>
      <c r="F5" s="6"/>
    </row>
    <row r="6" spans="2:14" ht="12" customHeight="1" x14ac:dyDescent="0.3">
      <c r="C6" s="7" t="s">
        <v>1</v>
      </c>
      <c r="D6" s="6"/>
      <c r="E6" s="6"/>
      <c r="F6" s="6"/>
    </row>
    <row r="7" spans="2:14" ht="25.5" customHeight="1" x14ac:dyDescent="0.25">
      <c r="G7" s="8" t="s">
        <v>2</v>
      </c>
    </row>
    <row r="8" spans="2:14" x14ac:dyDescent="0.25">
      <c r="B8" s="82" t="s">
        <v>3</v>
      </c>
      <c r="C8" s="82" t="s">
        <v>4</v>
      </c>
      <c r="D8" s="82" t="s">
        <v>5</v>
      </c>
      <c r="E8" s="82" t="s">
        <v>6</v>
      </c>
      <c r="F8" s="84" t="s">
        <v>7</v>
      </c>
      <c r="G8" s="85"/>
      <c r="L8" s="86"/>
      <c r="M8" s="86"/>
      <c r="N8" s="86"/>
    </row>
    <row r="9" spans="2:14" ht="31.5" x14ac:dyDescent="0.25">
      <c r="B9" s="83"/>
      <c r="C9" s="83"/>
      <c r="D9" s="83"/>
      <c r="E9" s="83"/>
      <c r="F9" s="9" t="s">
        <v>8</v>
      </c>
      <c r="G9" s="9" t="s">
        <v>9</v>
      </c>
      <c r="L9" s="50"/>
      <c r="M9" s="50"/>
      <c r="N9" s="50"/>
    </row>
    <row r="10" spans="2:14" x14ac:dyDescent="0.25">
      <c r="B10" s="65">
        <v>2</v>
      </c>
      <c r="C10" s="12">
        <v>3</v>
      </c>
      <c r="D10" s="12">
        <v>3</v>
      </c>
      <c r="E10" s="65">
        <v>4</v>
      </c>
      <c r="F10" s="9">
        <v>5</v>
      </c>
      <c r="G10" s="9">
        <v>6</v>
      </c>
    </row>
    <row r="11" spans="2:14" x14ac:dyDescent="0.25">
      <c r="B11" s="73" t="s">
        <v>10</v>
      </c>
      <c r="C11" s="74"/>
      <c r="D11" s="74"/>
      <c r="E11" s="74"/>
      <c r="F11" s="74"/>
      <c r="G11" s="75"/>
    </row>
    <row r="12" spans="2:14" x14ac:dyDescent="0.25">
      <c r="B12" s="13">
        <v>200000</v>
      </c>
      <c r="C12" s="14" t="s">
        <v>11</v>
      </c>
      <c r="D12" s="15">
        <f>E12+F12</f>
        <v>12453094086</v>
      </c>
      <c r="E12" s="15">
        <f>E13+E17+E28</f>
        <v>-13312459408</v>
      </c>
      <c r="F12" s="15">
        <f>F13+F17+F28</f>
        <v>25765553494</v>
      </c>
      <c r="G12" s="15">
        <f>G13+G17+G28</f>
        <v>25408736517</v>
      </c>
    </row>
    <row r="13" spans="2:14" x14ac:dyDescent="0.25">
      <c r="B13" s="13">
        <v>202000</v>
      </c>
      <c r="C13" s="14" t="s">
        <v>12</v>
      </c>
      <c r="D13" s="15">
        <f t="shared" ref="D13:D37" si="0">E13+F13</f>
        <v>-296672008</v>
      </c>
      <c r="E13" s="15">
        <f>E14</f>
        <v>0</v>
      </c>
      <c r="F13" s="15">
        <f>F14</f>
        <v>-296672008</v>
      </c>
      <c r="G13" s="15">
        <f>G14</f>
        <v>-296672008</v>
      </c>
    </row>
    <row r="14" spans="2:14" x14ac:dyDescent="0.25">
      <c r="B14" s="13">
        <v>202200</v>
      </c>
      <c r="C14" s="14" t="s">
        <v>13</v>
      </c>
      <c r="D14" s="15">
        <f t="shared" si="0"/>
        <v>-296672008</v>
      </c>
      <c r="E14" s="15">
        <f>E15+E16</f>
        <v>0</v>
      </c>
      <c r="F14" s="15">
        <f>F15+F16</f>
        <v>-296672008</v>
      </c>
      <c r="G14" s="15">
        <f>G15+G16</f>
        <v>-296672008</v>
      </c>
    </row>
    <row r="15" spans="2:14" hidden="1" x14ac:dyDescent="0.25">
      <c r="B15" s="13">
        <v>202210</v>
      </c>
      <c r="C15" s="14" t="s">
        <v>14</v>
      </c>
      <c r="D15" s="15">
        <f>E15+F15</f>
        <v>0</v>
      </c>
      <c r="E15" s="15"/>
      <c r="F15" s="15"/>
      <c r="G15" s="15">
        <f>F15</f>
        <v>0</v>
      </c>
    </row>
    <row r="16" spans="2:14" x14ac:dyDescent="0.25">
      <c r="B16" s="13">
        <v>202220</v>
      </c>
      <c r="C16" s="14" t="s">
        <v>15</v>
      </c>
      <c r="D16" s="15">
        <f t="shared" si="0"/>
        <v>-296672008</v>
      </c>
      <c r="E16" s="15"/>
      <c r="F16" s="15">
        <v>-296672008</v>
      </c>
      <c r="G16" s="15">
        <f>F16</f>
        <v>-296672008</v>
      </c>
    </row>
    <row r="17" spans="1:21" ht="16.5" thickBot="1" x14ac:dyDescent="0.3">
      <c r="B17" s="13">
        <v>203000</v>
      </c>
      <c r="C17" s="14" t="s">
        <v>16</v>
      </c>
      <c r="D17" s="15">
        <f t="shared" si="0"/>
        <v>1350000000</v>
      </c>
      <c r="E17" s="15">
        <f>E18+E20+E22+E25</f>
        <v>0</v>
      </c>
      <c r="F17" s="15">
        <f>F18+F20+F22+F25</f>
        <v>1350000000</v>
      </c>
      <c r="G17" s="15">
        <f>G18+G20+G22+G25</f>
        <v>1350000000</v>
      </c>
    </row>
    <row r="18" spans="1:21" ht="16.5" hidden="1" thickBot="1" x14ac:dyDescent="0.3">
      <c r="B18" s="13">
        <v>203100</v>
      </c>
      <c r="C18" s="14" t="s">
        <v>17</v>
      </c>
      <c r="D18" s="15">
        <f t="shared" si="0"/>
        <v>0</v>
      </c>
      <c r="E18" s="15">
        <f>E19</f>
        <v>0</v>
      </c>
      <c r="F18" s="15"/>
      <c r="G18" s="15">
        <v>0</v>
      </c>
    </row>
    <row r="19" spans="1:21" ht="16.5" hidden="1" thickBot="1" x14ac:dyDescent="0.3">
      <c r="B19" s="13">
        <v>203120</v>
      </c>
      <c r="C19" s="14" t="s">
        <v>15</v>
      </c>
      <c r="D19" s="15">
        <f t="shared" si="0"/>
        <v>0</v>
      </c>
      <c r="E19" s="15">
        <f>-863040000+863040000</f>
        <v>0</v>
      </c>
      <c r="F19" s="15"/>
      <c r="G19" s="15">
        <v>0</v>
      </c>
    </row>
    <row r="20" spans="1:21" ht="32.25" hidden="1" thickBot="1" x14ac:dyDescent="0.3">
      <c r="B20" s="13">
        <v>203400</v>
      </c>
      <c r="C20" s="16" t="s">
        <v>18</v>
      </c>
      <c r="D20" s="15">
        <f t="shared" si="0"/>
        <v>0</v>
      </c>
      <c r="E20" s="15">
        <f>E21</f>
        <v>0</v>
      </c>
      <c r="F20" s="15">
        <f>F21</f>
        <v>0</v>
      </c>
      <c r="G20" s="15">
        <f>G21</f>
        <v>0</v>
      </c>
    </row>
    <row r="21" spans="1:21" ht="16.5" hidden="1" thickBot="1" x14ac:dyDescent="0.3">
      <c r="B21" s="13">
        <v>203420</v>
      </c>
      <c r="C21" s="14" t="s">
        <v>19</v>
      </c>
      <c r="D21" s="15">
        <f t="shared" si="0"/>
        <v>0</v>
      </c>
      <c r="E21" s="15"/>
      <c r="F21" s="15"/>
      <c r="G21" s="15">
        <v>0</v>
      </c>
    </row>
    <row r="22" spans="1:21" ht="16.5" thickBot="1" x14ac:dyDescent="0.3">
      <c r="B22" s="13">
        <v>203500</v>
      </c>
      <c r="C22" s="14" t="s">
        <v>20</v>
      </c>
      <c r="D22" s="15">
        <f t="shared" si="0"/>
        <v>1350000000</v>
      </c>
      <c r="E22" s="15">
        <f>E23+E24</f>
        <v>0</v>
      </c>
      <c r="F22" s="15">
        <f>F23+F24</f>
        <v>1350000000</v>
      </c>
      <c r="G22" s="15">
        <f>G23+G24</f>
        <v>1350000000</v>
      </c>
      <c r="I22" s="88">
        <f>I23+J23</f>
        <v>11399766094</v>
      </c>
      <c r="J22" s="89"/>
      <c r="T22" s="56">
        <f>T23-G29</f>
        <v>0</v>
      </c>
    </row>
    <row r="23" spans="1:21" ht="16.5" thickBot="1" x14ac:dyDescent="0.3">
      <c r="B23" s="13">
        <v>203510</v>
      </c>
      <c r="C23" s="14" t="s">
        <v>14</v>
      </c>
      <c r="D23" s="15">
        <f t="shared" si="0"/>
        <v>1350000000</v>
      </c>
      <c r="E23" s="15">
        <v>0</v>
      </c>
      <c r="F23" s="20">
        <f>3425667747+12500000+105435619+5000000+26000000-3074603366+100000000+750000000</f>
        <v>1350000000</v>
      </c>
      <c r="G23" s="60">
        <f>F23</f>
        <v>1350000000</v>
      </c>
      <c r="H23" s="56">
        <f>I23-E29</f>
        <v>0</v>
      </c>
      <c r="I23" s="56">
        <f>I29+I32+I33+I34</f>
        <v>9741297541</v>
      </c>
      <c r="J23" s="56">
        <f>K29++T23</f>
        <v>1658468553</v>
      </c>
      <c r="K23" s="57">
        <f>J29-K29</f>
        <v>1301651576</v>
      </c>
      <c r="T23" s="56">
        <f>T29+T32+T33</f>
        <v>1301651576</v>
      </c>
    </row>
    <row r="24" spans="1:21" ht="16.5" hidden="1" thickBot="1" x14ac:dyDescent="0.3">
      <c r="B24" s="13">
        <v>203520</v>
      </c>
      <c r="C24" s="14" t="s">
        <v>15</v>
      </c>
      <c r="D24" s="15">
        <f t="shared" si="0"/>
        <v>0</v>
      </c>
      <c r="E24" s="15">
        <v>0</v>
      </c>
      <c r="F24" s="15">
        <f>-500000000+500000000</f>
        <v>0</v>
      </c>
      <c r="G24" s="15">
        <f>F24</f>
        <v>0</v>
      </c>
    </row>
    <row r="25" spans="1:21" ht="16.5" hidden="1" thickBot="1" x14ac:dyDescent="0.3">
      <c r="B25" s="13">
        <v>203600</v>
      </c>
      <c r="C25" s="14" t="s">
        <v>16</v>
      </c>
      <c r="D25" s="15">
        <f t="shared" si="0"/>
        <v>0</v>
      </c>
      <c r="E25" s="15"/>
      <c r="F25" s="15"/>
      <c r="G25" s="15">
        <v>0</v>
      </c>
    </row>
    <row r="26" spans="1:21" ht="16.5" hidden="1" thickBot="1" x14ac:dyDescent="0.3">
      <c r="B26" s="13">
        <v>203610</v>
      </c>
      <c r="C26" s="14" t="s">
        <v>14</v>
      </c>
      <c r="D26" s="15">
        <f t="shared" si="0"/>
        <v>0</v>
      </c>
      <c r="E26" s="15"/>
      <c r="F26" s="15">
        <f>875000000-875000000</f>
        <v>0</v>
      </c>
      <c r="G26" s="15">
        <v>0</v>
      </c>
    </row>
    <row r="27" spans="1:21" ht="16.5" hidden="1" thickBot="1" x14ac:dyDescent="0.3">
      <c r="B27" s="13">
        <v>203620</v>
      </c>
      <c r="C27" s="14" t="s">
        <v>15</v>
      </c>
      <c r="D27" s="15">
        <f t="shared" si="0"/>
        <v>0</v>
      </c>
      <c r="E27" s="15"/>
      <c r="F27" s="15"/>
      <c r="G27" s="15"/>
    </row>
    <row r="28" spans="1:21" ht="32.25" thickBot="1" x14ac:dyDescent="0.3">
      <c r="B28" s="13">
        <v>208000</v>
      </c>
      <c r="C28" s="18" t="s">
        <v>21</v>
      </c>
      <c r="D28" s="15">
        <f t="shared" si="0"/>
        <v>11399766094</v>
      </c>
      <c r="E28" s="15">
        <f>E29-E30+E32+E31</f>
        <v>-13312459408</v>
      </c>
      <c r="F28" s="15">
        <f>F29-F30+F32+F31</f>
        <v>24712225502</v>
      </c>
      <c r="G28" s="15">
        <f>G29-G30+G32+G31</f>
        <v>24355408525</v>
      </c>
      <c r="I28" s="41" t="s">
        <v>60</v>
      </c>
      <c r="J28" s="42" t="s">
        <v>61</v>
      </c>
      <c r="K28" s="45" t="s">
        <v>58</v>
      </c>
      <c r="L28" s="43" t="s">
        <v>57</v>
      </c>
      <c r="M28" s="43" t="s">
        <v>56</v>
      </c>
      <c r="N28" s="43" t="s">
        <v>55</v>
      </c>
      <c r="O28" s="43" t="s">
        <v>54</v>
      </c>
      <c r="P28" s="54" t="s">
        <v>65</v>
      </c>
      <c r="Q28" s="44" t="s">
        <v>53</v>
      </c>
      <c r="R28" s="52" t="s">
        <v>64</v>
      </c>
      <c r="S28" s="52" t="s">
        <v>63</v>
      </c>
      <c r="T28" s="41" t="s">
        <v>69</v>
      </c>
    </row>
    <row r="29" spans="1:21" s="19" customFormat="1" ht="16.5" thickBot="1" x14ac:dyDescent="0.3">
      <c r="B29" s="13">
        <v>208100</v>
      </c>
      <c r="C29" s="18" t="s">
        <v>22</v>
      </c>
      <c r="D29" s="15">
        <f t="shared" si="0"/>
        <v>11399766094</v>
      </c>
      <c r="E29" s="20">
        <f>9008892+400000000+9297096006+15192644+19999999</f>
        <v>9741297541</v>
      </c>
      <c r="F29" s="20">
        <f>(123869+1983350+54336716+241460+256375776+14122680+19496412)+(1287528896+4762432+19496962)</f>
        <v>1658468553</v>
      </c>
      <c r="G29" s="20">
        <f>14122680+1287528896</f>
        <v>1301651576</v>
      </c>
      <c r="I29" s="46">
        <v>9008892</v>
      </c>
      <c r="J29" s="46">
        <f>K29+T23</f>
        <v>1658468553</v>
      </c>
      <c r="K29" s="47">
        <f>SUM(L29:S29)</f>
        <v>356816977</v>
      </c>
      <c r="L29" s="48">
        <v>123869</v>
      </c>
      <c r="M29" s="48">
        <v>1983350</v>
      </c>
      <c r="N29" s="48">
        <v>54336716</v>
      </c>
      <c r="O29" s="48">
        <v>241460</v>
      </c>
      <c r="P29" s="55">
        <v>19496412</v>
      </c>
      <c r="Q29" s="49">
        <v>256375776</v>
      </c>
      <c r="R29" s="53">
        <v>4762432</v>
      </c>
      <c r="S29" s="53">
        <v>19496962</v>
      </c>
      <c r="T29" s="46">
        <v>14122680</v>
      </c>
      <c r="U29" s="58" t="s">
        <v>68</v>
      </c>
    </row>
    <row r="30" spans="1:21" ht="15.75" hidden="1" customHeight="1" x14ac:dyDescent="0.25">
      <c r="B30" s="13">
        <v>208200</v>
      </c>
      <c r="C30" s="18" t="s">
        <v>23</v>
      </c>
      <c r="D30" s="15">
        <f t="shared" si="0"/>
        <v>0</v>
      </c>
      <c r="E30" s="15"/>
      <c r="F30" s="15"/>
      <c r="G30" s="15">
        <v>0</v>
      </c>
      <c r="U30" s="59"/>
    </row>
    <row r="31" spans="1:21" ht="15.75" hidden="1" customHeight="1" x14ac:dyDescent="0.25">
      <c r="B31" s="13">
        <v>208300</v>
      </c>
      <c r="C31" s="18" t="s">
        <v>24</v>
      </c>
      <c r="D31" s="15">
        <f t="shared" si="0"/>
        <v>0</v>
      </c>
      <c r="E31" s="15"/>
      <c r="F31" s="15"/>
      <c r="G31" s="15"/>
      <c r="U31" s="59"/>
    </row>
    <row r="32" spans="1:21" s="25" customFormat="1" ht="32.25" thickBot="1" x14ac:dyDescent="0.3">
      <c r="A32" s="24"/>
      <c r="B32" s="13">
        <v>208400</v>
      </c>
      <c r="C32" s="18" t="s">
        <v>25</v>
      </c>
      <c r="D32" s="15">
        <f t="shared" si="0"/>
        <v>0</v>
      </c>
      <c r="E32" s="20">
        <f>(-11654300-5962523321-634172008-987850000-9008892-275000000-13250000)-8520973102+2500000-19999999-61035356-81634000-3524759271-75032656-4069943+409943-28000000-200000-1000000-1000000+20028900-108262649-5150000-23100000-11000000-500000-50000000-547753708-100000000-2246292-560168855-260274300-990000-138287140-1400000-400000-700000000-56000000-300000000</f>
        <v>-23053756949</v>
      </c>
      <c r="F32" s="15">
        <f>-E32</f>
        <v>23053756949</v>
      </c>
      <c r="G32" s="15">
        <f>F32</f>
        <v>23053756949</v>
      </c>
      <c r="I32" s="46">
        <v>400000000</v>
      </c>
      <c r="J32" s="56">
        <f>J23-F29</f>
        <v>0</v>
      </c>
      <c r="L32" s="26"/>
      <c r="M32" s="26"/>
      <c r="N32" s="26"/>
      <c r="T32" s="46">
        <f>1287528896-T33</f>
        <v>1269817283</v>
      </c>
      <c r="U32" s="58" t="s">
        <v>67</v>
      </c>
    </row>
    <row r="33" spans="2:21" ht="16.5" thickBot="1" x14ac:dyDescent="0.3">
      <c r="B33" s="13">
        <v>300000</v>
      </c>
      <c r="C33" s="18" t="s">
        <v>26</v>
      </c>
      <c r="D33" s="15">
        <f t="shared" si="0"/>
        <v>7414760000</v>
      </c>
      <c r="E33" s="15">
        <v>0</v>
      </c>
      <c r="F33" s="15">
        <f>F34</f>
        <v>7414760000</v>
      </c>
      <c r="G33" s="15">
        <f>G34</f>
        <v>7414760000</v>
      </c>
      <c r="I33" s="46">
        <f>9297096006+19999999</f>
        <v>9317096005</v>
      </c>
      <c r="T33" s="46">
        <v>17711613</v>
      </c>
      <c r="U33" s="59" t="s">
        <v>66</v>
      </c>
    </row>
    <row r="34" spans="2:21" ht="32.25" thickBot="1" x14ac:dyDescent="0.3">
      <c r="B34" s="13">
        <v>303000</v>
      </c>
      <c r="C34" s="18" t="s">
        <v>27</v>
      </c>
      <c r="D34" s="15">
        <f t="shared" si="0"/>
        <v>7414760000</v>
      </c>
      <c r="E34" s="15">
        <v>0</v>
      </c>
      <c r="F34" s="15">
        <f>F35+F36</f>
        <v>7414760000</v>
      </c>
      <c r="G34" s="15">
        <f>G35+G36</f>
        <v>7414760000</v>
      </c>
      <c r="I34" s="46">
        <v>15192644</v>
      </c>
    </row>
    <row r="35" spans="2:21" ht="15.75" customHeight="1" x14ac:dyDescent="0.25">
      <c r="B35" s="13">
        <v>303100</v>
      </c>
      <c r="C35" s="18" t="s">
        <v>14</v>
      </c>
      <c r="D35" s="15">
        <f t="shared" si="0"/>
        <v>7752260000</v>
      </c>
      <c r="E35" s="15">
        <v>0</v>
      </c>
      <c r="F35" s="15">
        <v>7752260000</v>
      </c>
      <c r="G35" s="15">
        <f>F35</f>
        <v>7752260000</v>
      </c>
    </row>
    <row r="36" spans="2:21" s="37" customFormat="1" x14ac:dyDescent="0.25">
      <c r="B36" s="13">
        <v>303200</v>
      </c>
      <c r="C36" s="18" t="s">
        <v>15</v>
      </c>
      <c r="D36" s="15">
        <f t="shared" si="0"/>
        <v>-337500000</v>
      </c>
      <c r="E36" s="15">
        <v>0</v>
      </c>
      <c r="F36" s="15">
        <v>-337500000</v>
      </c>
      <c r="G36" s="15">
        <f>F36</f>
        <v>-337500000</v>
      </c>
    </row>
    <row r="37" spans="2:21" s="27" customFormat="1" x14ac:dyDescent="0.25">
      <c r="B37" s="13" t="s">
        <v>28</v>
      </c>
      <c r="C37" s="18" t="s">
        <v>29</v>
      </c>
      <c r="D37" s="15">
        <f t="shared" si="0"/>
        <v>19867854086</v>
      </c>
      <c r="E37" s="15">
        <f>E12+E33</f>
        <v>-13312459408</v>
      </c>
      <c r="F37" s="15">
        <f>F12+F33</f>
        <v>33180313494</v>
      </c>
      <c r="G37" s="15">
        <f>G12+G33</f>
        <v>32823496517</v>
      </c>
      <c r="K37" s="28"/>
    </row>
    <row r="38" spans="2:21" ht="27" customHeight="1" x14ac:dyDescent="0.25">
      <c r="B38" s="76" t="s">
        <v>30</v>
      </c>
      <c r="C38" s="77"/>
      <c r="D38" s="77"/>
      <c r="E38" s="77"/>
      <c r="F38" s="77"/>
      <c r="G38" s="78"/>
    </row>
    <row r="39" spans="2:21" x14ac:dyDescent="0.25">
      <c r="B39" s="13">
        <v>400000</v>
      </c>
      <c r="C39" s="18" t="s">
        <v>31</v>
      </c>
      <c r="D39" s="15">
        <f t="shared" ref="D39:D62" si="1">E39+F39</f>
        <v>8468087992</v>
      </c>
      <c r="E39" s="15">
        <f>E40+E46</f>
        <v>0</v>
      </c>
      <c r="F39" s="15">
        <f>F40+F46</f>
        <v>8468087992</v>
      </c>
      <c r="G39" s="15">
        <f>G40+G46</f>
        <v>8468087992</v>
      </c>
    </row>
    <row r="40" spans="2:21" x14ac:dyDescent="0.25">
      <c r="B40" s="13">
        <v>401000</v>
      </c>
      <c r="C40" s="18" t="s">
        <v>32</v>
      </c>
      <c r="D40" s="15">
        <f t="shared" si="1"/>
        <v>9102260000</v>
      </c>
      <c r="E40" s="15">
        <f>E41</f>
        <v>0</v>
      </c>
      <c r="F40" s="15">
        <f>F44+F41</f>
        <v>9102260000</v>
      </c>
      <c r="G40" s="15">
        <f>G44+G41</f>
        <v>9102260000</v>
      </c>
    </row>
    <row r="41" spans="2:21" x14ac:dyDescent="0.25">
      <c r="B41" s="13">
        <v>401100</v>
      </c>
      <c r="C41" s="18" t="s">
        <v>33</v>
      </c>
      <c r="D41" s="15">
        <f t="shared" si="1"/>
        <v>1350000000</v>
      </c>
      <c r="E41" s="15">
        <f>E42</f>
        <v>0</v>
      </c>
      <c r="F41" s="15">
        <f>F42+F43</f>
        <v>1350000000</v>
      </c>
      <c r="G41" s="15">
        <f>G42+G43</f>
        <v>1350000000</v>
      </c>
    </row>
    <row r="42" spans="2:21" x14ac:dyDescent="0.25">
      <c r="B42" s="13">
        <v>401101</v>
      </c>
      <c r="C42" s="18" t="s">
        <v>34</v>
      </c>
      <c r="D42" s="15">
        <f t="shared" si="1"/>
        <v>1350000000</v>
      </c>
      <c r="E42" s="15">
        <v>0</v>
      </c>
      <c r="F42" s="15">
        <f>F23</f>
        <v>1350000000</v>
      </c>
      <c r="G42" s="15">
        <f>F42</f>
        <v>1350000000</v>
      </c>
    </row>
    <row r="43" spans="2:21" s="4" customFormat="1" hidden="1" x14ac:dyDescent="0.25">
      <c r="B43" s="13">
        <v>401102</v>
      </c>
      <c r="C43" s="18" t="s">
        <v>35</v>
      </c>
      <c r="D43" s="15">
        <f t="shared" si="1"/>
        <v>0</v>
      </c>
      <c r="E43" s="15">
        <f>F43+G43</f>
        <v>0</v>
      </c>
      <c r="F43" s="15">
        <f>G43+H43</f>
        <v>0</v>
      </c>
      <c r="G43" s="15">
        <f>H43+K43</f>
        <v>0</v>
      </c>
    </row>
    <row r="44" spans="2:21" ht="15.75" customHeight="1" x14ac:dyDescent="0.25">
      <c r="B44" s="13">
        <v>401200</v>
      </c>
      <c r="C44" s="18" t="s">
        <v>36</v>
      </c>
      <c r="D44" s="15">
        <f t="shared" si="1"/>
        <v>7752260000</v>
      </c>
      <c r="E44" s="15">
        <v>0</v>
      </c>
      <c r="F44" s="15">
        <f>F45</f>
        <v>7752260000</v>
      </c>
      <c r="G44" s="15">
        <f>G45</f>
        <v>7752260000</v>
      </c>
    </row>
    <row r="45" spans="2:21" ht="15.75" customHeight="1" x14ac:dyDescent="0.25">
      <c r="B45" s="13">
        <v>401201</v>
      </c>
      <c r="C45" s="18" t="s">
        <v>34</v>
      </c>
      <c r="D45" s="15">
        <f t="shared" si="1"/>
        <v>7752260000</v>
      </c>
      <c r="E45" s="15">
        <v>0</v>
      </c>
      <c r="F45" s="15">
        <f>F35</f>
        <v>7752260000</v>
      </c>
      <c r="G45" s="15">
        <f>G35</f>
        <v>7752260000</v>
      </c>
    </row>
    <row r="46" spans="2:21" x14ac:dyDescent="0.25">
      <c r="B46" s="13">
        <v>402000</v>
      </c>
      <c r="C46" s="18" t="s">
        <v>37</v>
      </c>
      <c r="D46" s="15">
        <f t="shared" si="1"/>
        <v>-634172008</v>
      </c>
      <c r="E46" s="15">
        <f>E47</f>
        <v>0</v>
      </c>
      <c r="F46" s="15">
        <f>F47+F51</f>
        <v>-634172008</v>
      </c>
      <c r="G46" s="15">
        <f>F46</f>
        <v>-634172008</v>
      </c>
    </row>
    <row r="47" spans="2:21" x14ac:dyDescent="0.25">
      <c r="B47" s="13">
        <v>402100</v>
      </c>
      <c r="C47" s="18" t="s">
        <v>38</v>
      </c>
      <c r="D47" s="15">
        <f t="shared" si="1"/>
        <v>-296672008</v>
      </c>
      <c r="E47" s="15">
        <f>E48</f>
        <v>0</v>
      </c>
      <c r="F47" s="15">
        <f>F48+F49</f>
        <v>-296672008</v>
      </c>
      <c r="G47" s="15">
        <f>G48+G49</f>
        <v>-296672008</v>
      </c>
    </row>
    <row r="48" spans="2:21" x14ac:dyDescent="0.25">
      <c r="B48" s="13">
        <v>402101</v>
      </c>
      <c r="C48" s="18" t="s">
        <v>34</v>
      </c>
      <c r="D48" s="15">
        <f t="shared" si="1"/>
        <v>-296672008</v>
      </c>
      <c r="E48" s="15">
        <f>-863040000+863040000</f>
        <v>0</v>
      </c>
      <c r="F48" s="15">
        <f>F24+F16</f>
        <v>-296672008</v>
      </c>
      <c r="G48" s="15">
        <f>F48</f>
        <v>-296672008</v>
      </c>
    </row>
    <row r="49" spans="2:7" s="4" customFormat="1" hidden="1" x14ac:dyDescent="0.25">
      <c r="B49" s="13">
        <v>402103</v>
      </c>
      <c r="C49" s="18" t="s">
        <v>39</v>
      </c>
      <c r="D49" s="15">
        <f t="shared" si="1"/>
        <v>0</v>
      </c>
      <c r="E49" s="15">
        <f>E27</f>
        <v>0</v>
      </c>
      <c r="F49" s="15">
        <v>0</v>
      </c>
      <c r="G49" s="15">
        <f>F49</f>
        <v>0</v>
      </c>
    </row>
    <row r="50" spans="2:7" x14ac:dyDescent="0.25">
      <c r="B50" s="13">
        <v>402200</v>
      </c>
      <c r="C50" s="18" t="s">
        <v>40</v>
      </c>
      <c r="D50" s="15">
        <f t="shared" si="1"/>
        <v>-337500000</v>
      </c>
      <c r="E50" s="15">
        <v>0</v>
      </c>
      <c r="F50" s="15">
        <f>F51</f>
        <v>-337500000</v>
      </c>
      <c r="G50" s="15">
        <f>G51</f>
        <v>-337500000</v>
      </c>
    </row>
    <row r="51" spans="2:7" s="37" customFormat="1" x14ac:dyDescent="0.25">
      <c r="B51" s="13">
        <v>402201</v>
      </c>
      <c r="C51" s="18" t="s">
        <v>34</v>
      </c>
      <c r="D51" s="15">
        <f t="shared" si="1"/>
        <v>-337500000</v>
      </c>
      <c r="E51" s="15">
        <v>0</v>
      </c>
      <c r="F51" s="15">
        <f>F36</f>
        <v>-337500000</v>
      </c>
      <c r="G51" s="15">
        <f>G36</f>
        <v>-337500000</v>
      </c>
    </row>
    <row r="52" spans="2:7" x14ac:dyDescent="0.25">
      <c r="B52" s="13">
        <v>600000</v>
      </c>
      <c r="C52" s="18" t="s">
        <v>41</v>
      </c>
      <c r="D52" s="15">
        <f t="shared" si="1"/>
        <v>11399766094</v>
      </c>
      <c r="E52" s="15">
        <f>E53+E56+E61</f>
        <v>-13312459408</v>
      </c>
      <c r="F52" s="15">
        <f>F53+F56+F61</f>
        <v>24712225502</v>
      </c>
      <c r="G52" s="15">
        <f>G53+G56+G61</f>
        <v>24355408525</v>
      </c>
    </row>
    <row r="53" spans="2:7" ht="31.5" hidden="1" customHeight="1" x14ac:dyDescent="0.25">
      <c r="B53" s="13">
        <v>601000</v>
      </c>
      <c r="C53" s="18" t="s">
        <v>42</v>
      </c>
      <c r="D53" s="15">
        <f t="shared" si="1"/>
        <v>0</v>
      </c>
      <c r="E53" s="15">
        <v>0</v>
      </c>
      <c r="F53" s="15"/>
      <c r="G53" s="15">
        <v>0</v>
      </c>
    </row>
    <row r="54" spans="2:7" ht="31.5" hidden="1" customHeight="1" x14ac:dyDescent="0.25">
      <c r="B54" s="13">
        <v>601100</v>
      </c>
      <c r="C54" s="18" t="s">
        <v>43</v>
      </c>
      <c r="D54" s="15">
        <f t="shared" si="1"/>
        <v>0</v>
      </c>
      <c r="E54" s="15">
        <v>0</v>
      </c>
      <c r="F54" s="15"/>
      <c r="G54" s="15">
        <v>0</v>
      </c>
    </row>
    <row r="55" spans="2:7" ht="15.75" hidden="1" customHeight="1" x14ac:dyDescent="0.25">
      <c r="B55" s="13">
        <v>601200</v>
      </c>
      <c r="C55" s="18" t="s">
        <v>44</v>
      </c>
      <c r="D55" s="15">
        <f t="shared" si="1"/>
        <v>0</v>
      </c>
      <c r="E55" s="15"/>
      <c r="F55" s="15"/>
      <c r="G55" s="15"/>
    </row>
    <row r="56" spans="2:7" x14ac:dyDescent="0.25">
      <c r="B56" s="13">
        <v>602000</v>
      </c>
      <c r="C56" s="18" t="s">
        <v>45</v>
      </c>
      <c r="D56" s="15">
        <f t="shared" si="1"/>
        <v>11399766094</v>
      </c>
      <c r="E56" s="15">
        <f>E57-E58+E60+E59</f>
        <v>-13312459408</v>
      </c>
      <c r="F56" s="15">
        <f>F57-F58+F60+F59</f>
        <v>24712225502</v>
      </c>
      <c r="G56" s="15">
        <f>G57-G58+G60+G59</f>
        <v>24355408525</v>
      </c>
    </row>
    <row r="57" spans="2:7" x14ac:dyDescent="0.25">
      <c r="B57" s="13">
        <v>602100</v>
      </c>
      <c r="C57" s="18" t="s">
        <v>22</v>
      </c>
      <c r="D57" s="15">
        <f t="shared" si="1"/>
        <v>11399766094</v>
      </c>
      <c r="E57" s="15">
        <f>E29</f>
        <v>9741297541</v>
      </c>
      <c r="F57" s="15">
        <f t="shared" ref="F57:G60" si="2">F29</f>
        <v>1658468553</v>
      </c>
      <c r="G57" s="15">
        <f t="shared" si="2"/>
        <v>1301651576</v>
      </c>
    </row>
    <row r="58" spans="2:7" ht="15.75" hidden="1" customHeight="1" x14ac:dyDescent="0.25">
      <c r="B58" s="13">
        <v>602200</v>
      </c>
      <c r="C58" s="18" t="s">
        <v>23</v>
      </c>
      <c r="D58" s="15">
        <f t="shared" si="1"/>
        <v>0</v>
      </c>
      <c r="E58" s="15">
        <f>E30</f>
        <v>0</v>
      </c>
      <c r="F58" s="15">
        <f t="shared" si="2"/>
        <v>0</v>
      </c>
      <c r="G58" s="15">
        <f t="shared" si="2"/>
        <v>0</v>
      </c>
    </row>
    <row r="59" spans="2:7" ht="15.75" hidden="1" customHeight="1" x14ac:dyDescent="0.25">
      <c r="B59" s="13">
        <v>602300</v>
      </c>
      <c r="C59" s="18" t="s">
        <v>24</v>
      </c>
      <c r="D59" s="15">
        <f t="shared" si="1"/>
        <v>0</v>
      </c>
      <c r="E59" s="15">
        <f>E31</f>
        <v>0</v>
      </c>
      <c r="F59" s="15">
        <f t="shared" si="2"/>
        <v>0</v>
      </c>
      <c r="G59" s="15">
        <f t="shared" si="2"/>
        <v>0</v>
      </c>
    </row>
    <row r="60" spans="2:7" ht="31.5" x14ac:dyDescent="0.25">
      <c r="B60" s="13">
        <v>602400</v>
      </c>
      <c r="C60" s="18" t="s">
        <v>25</v>
      </c>
      <c r="D60" s="15">
        <f t="shared" si="1"/>
        <v>0</v>
      </c>
      <c r="E60" s="15">
        <f>E32</f>
        <v>-23053756949</v>
      </c>
      <c r="F60" s="15">
        <f t="shared" si="2"/>
        <v>23053756949</v>
      </c>
      <c r="G60" s="15">
        <f t="shared" si="2"/>
        <v>23053756949</v>
      </c>
    </row>
    <row r="61" spans="2:7" ht="15.75" hidden="1" customHeight="1" x14ac:dyDescent="0.25">
      <c r="B61" s="13">
        <v>603000</v>
      </c>
      <c r="C61" s="18" t="s">
        <v>18</v>
      </c>
      <c r="D61" s="15">
        <f t="shared" si="1"/>
        <v>0</v>
      </c>
      <c r="E61" s="15">
        <f>E20</f>
        <v>0</v>
      </c>
      <c r="F61" s="15"/>
      <c r="G61" s="15"/>
    </row>
    <row r="62" spans="2:7" s="27" customFormat="1" x14ac:dyDescent="0.25">
      <c r="B62" s="13" t="s">
        <v>28</v>
      </c>
      <c r="C62" s="18" t="s">
        <v>29</v>
      </c>
      <c r="D62" s="15">
        <f t="shared" si="1"/>
        <v>19867854086</v>
      </c>
      <c r="E62" s="15">
        <f>E39+E52</f>
        <v>-13312459408</v>
      </c>
      <c r="F62" s="15">
        <f>F39+F52</f>
        <v>33180313494</v>
      </c>
      <c r="G62" s="15">
        <f>G39+G52</f>
        <v>32823496517</v>
      </c>
    </row>
    <row r="63" spans="2:7" s="27" customFormat="1" hidden="1" x14ac:dyDescent="0.25">
      <c r="B63" s="15"/>
      <c r="C63" s="15"/>
      <c r="D63" s="15"/>
      <c r="E63" s="15"/>
      <c r="F63" s="15"/>
      <c r="G63" s="15"/>
    </row>
    <row r="64" spans="2:7" s="27" customFormat="1" x14ac:dyDescent="0.25">
      <c r="B64" s="29"/>
      <c r="C64" s="30"/>
      <c r="D64" s="31"/>
      <c r="E64" s="32"/>
      <c r="F64" s="32"/>
      <c r="G64" s="32"/>
    </row>
    <row r="65" spans="2:7" ht="73.5" customHeight="1" x14ac:dyDescent="0.25">
      <c r="B65" s="1" t="s">
        <v>46</v>
      </c>
      <c r="G65" s="1" t="s">
        <v>47</v>
      </c>
    </row>
    <row r="66" spans="2:7" x14ac:dyDescent="0.25">
      <c r="C66" s="1" t="s">
        <v>48</v>
      </c>
      <c r="D66" s="33">
        <f>D62-D37</f>
        <v>0</v>
      </c>
      <c r="E66" s="33">
        <f>E62-E37</f>
        <v>0</v>
      </c>
      <c r="F66" s="33">
        <f>F62-F37</f>
        <v>0</v>
      </c>
      <c r="G66" s="33">
        <f>G62-G37</f>
        <v>0</v>
      </c>
    </row>
  </sheetData>
  <mergeCells count="11">
    <mergeCell ref="L8:N8"/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51181102362204722" right="0.51181102362204722" top="0.74803149606299213" bottom="0.74803149606299213" header="0.11811023622047245" footer="0.11811023622047245"/>
  <pageSetup paperSize="9" scale="80" fitToHeight="2" orientation="landscape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16</vt:i4>
      </vt:variant>
    </vt:vector>
  </HeadingPairs>
  <TitlesOfParts>
    <vt:vector size="28" baseType="lpstr">
      <vt:lpstr>2023_0_КНИГА</vt:lpstr>
      <vt:lpstr>2023_0_ЗАТВ</vt:lpstr>
      <vt:lpstr>2023_1_зміни</vt:lpstr>
      <vt:lpstr>2023_2_зміни</vt:lpstr>
      <vt:lpstr>2023_3_зміни</vt:lpstr>
      <vt:lpstr>2023_4_зміни</vt:lpstr>
      <vt:lpstr>2023_5_зміни</vt:lpstr>
      <vt:lpstr>2023_6_зміни</vt:lpstr>
      <vt:lpstr>2023_7_зміни</vt:lpstr>
      <vt:lpstr>2023_8_зміни</vt:lpstr>
      <vt:lpstr>2023_9_зміни</vt:lpstr>
      <vt:lpstr>2023_10_зміни</vt:lpstr>
      <vt:lpstr>'2023_10_зміни'!Заголовки_для_друку</vt:lpstr>
      <vt:lpstr>'2023_7_зміни'!Заголовки_для_друку</vt:lpstr>
      <vt:lpstr>'2023_8_зміни'!Заголовки_для_друку</vt:lpstr>
      <vt:lpstr>'2023_9_зміни'!Заголовки_для_друку</vt:lpstr>
      <vt:lpstr>'2023_0_ЗАТВ'!Область_друку</vt:lpstr>
      <vt:lpstr>'2023_0_КНИГА'!Область_друку</vt:lpstr>
      <vt:lpstr>'2023_1_зміни'!Область_друку</vt:lpstr>
      <vt:lpstr>'2023_10_зміни'!Область_друку</vt:lpstr>
      <vt:lpstr>'2023_2_зміни'!Область_друку</vt:lpstr>
      <vt:lpstr>'2023_3_зміни'!Область_друку</vt:lpstr>
      <vt:lpstr>'2023_4_зміни'!Область_друку</vt:lpstr>
      <vt:lpstr>'2023_5_зміни'!Область_друку</vt:lpstr>
      <vt:lpstr>'2023_6_зміни'!Область_друку</vt:lpstr>
      <vt:lpstr>'2023_7_зміни'!Область_друку</vt:lpstr>
      <vt:lpstr>'2023_8_зміни'!Область_друку</vt:lpstr>
      <vt:lpstr>'2023_9_зміни'!Область_друку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Наталія С. Фадєєва</cp:lastModifiedBy>
  <cp:lastPrinted>2023-12-26T09:08:40Z</cp:lastPrinted>
  <dcterms:created xsi:type="dcterms:W3CDTF">2022-09-16T12:28:27Z</dcterms:created>
  <dcterms:modified xsi:type="dcterms:W3CDTF">2023-12-26T09:48:57Z</dcterms:modified>
</cp:coreProperties>
</file>