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4\2024 ЗМІНИ\ЗМІНИ_4_2024\НА ПК БАЗОВЕ\"/>
    </mc:Choice>
  </mc:AlternateContent>
  <xr:revisionPtr revIDLastSave="0" documentId="13_ncr:1_{6F1F97AB-3968-4046-84F9-8E35354F6F37}" xr6:coauthVersionLast="47" xr6:coauthVersionMax="47" xr10:uidLastSave="{00000000-0000-0000-0000-000000000000}"/>
  <bookViews>
    <workbookView xWindow="-120" yWindow="-120" windowWidth="29040" windowHeight="15840" xr2:uid="{A79FB6FE-1D99-4B95-9747-378DFDB7C7D8}"/>
  </bookViews>
  <sheets>
    <sheet name="2024 червень" sheetId="1" r:id="rId1"/>
  </sheets>
  <externalReferences>
    <externalReference r:id="rId2"/>
  </externalReferences>
  <definedNames>
    <definedName name="_xlnm._FilterDatabase" localSheetId="0" hidden="1">'2024 червень'!$A$10:$W$120</definedName>
    <definedName name="_xlnm.Print_Titles" localSheetId="0">'2024 червень'!$8:$10</definedName>
    <definedName name="_xlnm.Print_Area" localSheetId="0">'2024 червень'!$A$1:$H$119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C124" i="1"/>
  <c r="G115" i="1"/>
  <c r="F115" i="1"/>
  <c r="E115" i="1"/>
  <c r="D115" i="1"/>
  <c r="D111" i="1"/>
  <c r="D110" i="1"/>
  <c r="D109" i="1"/>
  <c r="G107" i="1"/>
  <c r="G106" i="1" s="1"/>
  <c r="F107" i="1"/>
  <c r="D107" i="1"/>
  <c r="F106" i="1"/>
  <c r="D106" i="1" s="1"/>
  <c r="G105" i="1"/>
  <c r="E105" i="1"/>
  <c r="D105" i="1"/>
  <c r="F104" i="1"/>
  <c r="D104" i="1" s="1"/>
  <c r="E104" i="1"/>
  <c r="E103" i="1" s="1"/>
  <c r="F99" i="1"/>
  <c r="E99" i="1"/>
  <c r="D99" i="1" s="1"/>
  <c r="E97" i="1"/>
  <c r="E96" i="1" s="1"/>
  <c r="G92" i="1"/>
  <c r="D92" i="1"/>
  <c r="F91" i="1"/>
  <c r="D91" i="1" s="1"/>
  <c r="I89" i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0" i="1"/>
  <c r="G80" i="1" s="1"/>
  <c r="E80" i="1"/>
  <c r="G78" i="1"/>
  <c r="F78" i="1"/>
  <c r="G77" i="1"/>
  <c r="F77" i="1"/>
  <c r="E75" i="1"/>
  <c r="T74" i="1"/>
  <c r="D73" i="1"/>
  <c r="F71" i="1"/>
  <c r="D71" i="1"/>
  <c r="F70" i="1"/>
  <c r="D70" i="1"/>
  <c r="F69" i="1"/>
  <c r="D69" i="1"/>
  <c r="F68" i="1"/>
  <c r="D68" i="1"/>
  <c r="F67" i="1"/>
  <c r="D67" i="1"/>
  <c r="F65" i="1"/>
  <c r="D65" i="1"/>
  <c r="F64" i="1"/>
  <c r="D64" i="1"/>
  <c r="F62" i="1"/>
  <c r="D62" i="1"/>
  <c r="F61" i="1"/>
  <c r="D61" i="1"/>
  <c r="F60" i="1"/>
  <c r="D60" i="1"/>
  <c r="F58" i="1"/>
  <c r="D58" i="1" s="1"/>
  <c r="G57" i="1"/>
  <c r="F57" i="1"/>
  <c r="D57" i="1"/>
  <c r="E55" i="1"/>
  <c r="D55" i="1"/>
  <c r="E54" i="1"/>
  <c r="D54" i="1"/>
  <c r="E52" i="1"/>
  <c r="D52" i="1"/>
  <c r="F48" i="1"/>
  <c r="D48" i="1" s="1"/>
  <c r="X47" i="1"/>
  <c r="D47" i="1"/>
  <c r="X46" i="1"/>
  <c r="D46" i="1"/>
  <c r="X45" i="1"/>
  <c r="D45" i="1"/>
  <c r="X44" i="1"/>
  <c r="D44" i="1"/>
  <c r="X43" i="1"/>
  <c r="F43" i="1"/>
  <c r="D43" i="1"/>
  <c r="F42" i="1"/>
  <c r="X42" i="1" s="1"/>
  <c r="X41" i="1"/>
  <c r="D41" i="1"/>
  <c r="D40" i="1"/>
  <c r="X39" i="1"/>
  <c r="D39" i="1"/>
  <c r="X38" i="1"/>
  <c r="D38" i="1"/>
  <c r="X37" i="1"/>
  <c r="D37" i="1"/>
  <c r="G36" i="1"/>
  <c r="D36" i="1"/>
  <c r="X35" i="1"/>
  <c r="Y35" i="1" s="1"/>
  <c r="D35" i="1"/>
  <c r="X34" i="1"/>
  <c r="D34" i="1"/>
  <c r="Z33" i="1"/>
  <c r="X33" i="1"/>
  <c r="D33" i="1"/>
  <c r="X32" i="1"/>
  <c r="D32" i="1"/>
  <c r="Y31" i="1"/>
  <c r="E31" i="1"/>
  <c r="E51" i="1" s="1"/>
  <c r="K30" i="1"/>
  <c r="J30" i="1" s="1"/>
  <c r="K23" i="1" s="1"/>
  <c r="G30" i="1"/>
  <c r="E30" i="1"/>
  <c r="E113" i="1" s="1"/>
  <c r="D27" i="1"/>
  <c r="F26" i="1"/>
  <c r="D26" i="1" s="1"/>
  <c r="D25" i="1"/>
  <c r="G24" i="1"/>
  <c r="D24" i="1"/>
  <c r="T23" i="1"/>
  <c r="T22" i="1" s="1"/>
  <c r="I23" i="1"/>
  <c r="H23" i="1"/>
  <c r="F23" i="1"/>
  <c r="X23" i="1" s="1"/>
  <c r="E22" i="1"/>
  <c r="D21" i="1"/>
  <c r="G20" i="1"/>
  <c r="F20" i="1"/>
  <c r="D20" i="1" s="1"/>
  <c r="E20" i="1"/>
  <c r="E117" i="1" s="1"/>
  <c r="D117" i="1" s="1"/>
  <c r="E19" i="1"/>
  <c r="E18" i="1" s="1"/>
  <c r="D19" i="1"/>
  <c r="G16" i="1"/>
  <c r="D16" i="1"/>
  <c r="G15" i="1"/>
  <c r="D15" i="1"/>
  <c r="G14" i="1"/>
  <c r="G13" i="1" s="1"/>
  <c r="F14" i="1"/>
  <c r="F13" i="1" s="1"/>
  <c r="E14" i="1"/>
  <c r="D14" i="1"/>
  <c r="E13" i="1"/>
  <c r="E102" i="1" l="1"/>
  <c r="D103" i="1"/>
  <c r="Y37" i="1"/>
  <c r="D13" i="1"/>
  <c r="D22" i="1"/>
  <c r="E17" i="1"/>
  <c r="D18" i="1"/>
  <c r="E50" i="1"/>
  <c r="E114" i="1" s="1"/>
  <c r="D51" i="1"/>
  <c r="E95" i="1"/>
  <c r="F101" i="1"/>
  <c r="D31" i="1"/>
  <c r="D30" i="1" s="1"/>
  <c r="X48" i="1"/>
  <c r="Y41" i="1" s="1"/>
  <c r="G58" i="1"/>
  <c r="G50" i="1" s="1"/>
  <c r="F66" i="1"/>
  <c r="D66" i="1" s="1"/>
  <c r="F72" i="1"/>
  <c r="D72" i="1" s="1"/>
  <c r="F75" i="1"/>
  <c r="G91" i="1"/>
  <c r="G90" i="1" s="1"/>
  <c r="G89" i="1" s="1"/>
  <c r="G104" i="1"/>
  <c r="G103" i="1" s="1"/>
  <c r="G113" i="1"/>
  <c r="J23" i="1"/>
  <c r="F103" i="1"/>
  <c r="F102" i="1" s="1"/>
  <c r="G102" i="1" s="1"/>
  <c r="D23" i="1"/>
  <c r="F30" i="1"/>
  <c r="D42" i="1"/>
  <c r="F90" i="1"/>
  <c r="F98" i="1"/>
  <c r="F17" i="1"/>
  <c r="F50" i="1"/>
  <c r="F114" i="1" s="1"/>
  <c r="E74" i="1"/>
  <c r="F22" i="1"/>
  <c r="G23" i="1"/>
  <c r="G22" i="1" s="1"/>
  <c r="G17" i="1" s="1"/>
  <c r="E29" i="1"/>
  <c r="G114" i="1" l="1"/>
  <c r="G29" i="1"/>
  <c r="G125" i="1" s="1"/>
  <c r="AB29" i="1" s="1"/>
  <c r="G28" i="1"/>
  <c r="E116" i="1"/>
  <c r="X74" i="1"/>
  <c r="Z74" i="1" s="1"/>
  <c r="F29" i="1"/>
  <c r="F125" i="1" s="1"/>
  <c r="AA29" i="1" s="1"/>
  <c r="F28" i="1"/>
  <c r="F113" i="1"/>
  <c r="D113" i="1"/>
  <c r="F74" i="1"/>
  <c r="F116" i="1" s="1"/>
  <c r="F126" i="1" s="1"/>
  <c r="G75" i="1"/>
  <c r="G74" i="1" s="1"/>
  <c r="G116" i="1" s="1"/>
  <c r="G126" i="1" s="1"/>
  <c r="E28" i="1"/>
  <c r="D50" i="1"/>
  <c r="D114" i="1" s="1"/>
  <c r="D102" i="1"/>
  <c r="E125" i="1"/>
  <c r="Z29" i="1" s="1"/>
  <c r="D29" i="1"/>
  <c r="D125" i="1" s="1"/>
  <c r="Y29" i="1" s="1"/>
  <c r="G98" i="1"/>
  <c r="G97" i="1" s="1"/>
  <c r="D98" i="1"/>
  <c r="F97" i="1"/>
  <c r="D97" i="1" s="1"/>
  <c r="J74" i="1"/>
  <c r="I22" i="1"/>
  <c r="D101" i="1"/>
  <c r="F100" i="1"/>
  <c r="G101" i="1"/>
  <c r="F89" i="1"/>
  <c r="D89" i="1" s="1"/>
  <c r="D90" i="1"/>
  <c r="G112" i="1"/>
  <c r="G108" i="1" s="1"/>
  <c r="D75" i="1"/>
  <c r="D17" i="1"/>
  <c r="G122" i="1" l="1"/>
  <c r="G12" i="1"/>
  <c r="G93" i="1" s="1"/>
  <c r="D74" i="1"/>
  <c r="D28" i="1"/>
  <c r="F12" i="1"/>
  <c r="F93" i="1" s="1"/>
  <c r="E12" i="1"/>
  <c r="D116" i="1"/>
  <c r="D126" i="1" s="1"/>
  <c r="E126" i="1"/>
  <c r="X29" i="1" s="1"/>
  <c r="G100" i="1"/>
  <c r="G96" i="1" s="1"/>
  <c r="G95" i="1" s="1"/>
  <c r="G118" i="1" s="1"/>
  <c r="D100" i="1"/>
  <c r="F96" i="1"/>
  <c r="F112" i="1"/>
  <c r="F108" i="1" s="1"/>
  <c r="E112" i="1"/>
  <c r="G120" i="1" l="1"/>
  <c r="G124" i="1"/>
  <c r="D112" i="1"/>
  <c r="D122" i="1" s="1"/>
  <c r="E108" i="1"/>
  <c r="E93" i="1"/>
  <c r="D93" i="1" s="1"/>
  <c r="D12" i="1"/>
  <c r="F95" i="1"/>
  <c r="D96" i="1"/>
  <c r="E122" i="1"/>
  <c r="F122" i="1"/>
  <c r="D108" i="1" l="1"/>
  <c r="E118" i="1"/>
  <c r="F118" i="1"/>
  <c r="D95" i="1"/>
  <c r="F120" i="1" l="1"/>
  <c r="F124" i="1"/>
  <c r="D118" i="1"/>
  <c r="E120" i="1"/>
  <c r="E124" i="1"/>
  <c r="D124" i="1" l="1"/>
  <c r="D120" i="1"/>
</calcChain>
</file>

<file path=xl/sharedStrings.xml><?xml version="1.0" encoding="utf-8"?>
<sst xmlns="http://schemas.openxmlformats.org/spreadsheetml/2006/main" count="138" uniqueCount="120">
  <si>
    <t xml:space="preserve">Додаток 2
 до рішення Київської міської ради                                     від 14 грудня 2023 року  № 7531/7572                                   (в редакції  рішення Київської міської ради    </t>
  </si>
  <si>
    <r>
      <t xml:space="preserve">від </t>
    </r>
    <r>
      <rPr>
        <b/>
        <sz val="13"/>
        <rFont val="Times New Roman"/>
        <family val="1"/>
        <charset val="204"/>
      </rPr>
      <t xml:space="preserve"> </t>
    </r>
  </si>
  <si>
    <t>№                                  )</t>
  </si>
  <si>
    <t xml:space="preserve">     «Фінансування бюджету міста Києва на 2024 рік»</t>
  </si>
  <si>
    <t xml:space="preserve">  (код бюджету)</t>
  </si>
  <si>
    <t>грн</t>
  </si>
  <si>
    <t>Код</t>
  </si>
  <si>
    <t>Найменування згідно з  Класифікацією фінансування бюджету</t>
  </si>
  <si>
    <t>Усього</t>
  </si>
  <si>
    <t>Загальний фонд</t>
  </si>
  <si>
    <t>Спеціальний фонд</t>
  </si>
  <si>
    <t>1                     для друку ФІЛЬТР</t>
  </si>
  <si>
    <t>усього</t>
  </si>
  <si>
    <t>у тому числі                                             бюджет розвитку</t>
  </si>
  <si>
    <t xml:space="preserve">          Фінансування бюджету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</si>
  <si>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</si>
  <si>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</si>
  <si>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</si>
  <si>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</si>
  <si>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</si>
  <si>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Інше внутрішнє фінансування</t>
  </si>
  <si>
    <t>Позики інших фінансових установ</t>
  </si>
  <si>
    <t>Фінансування за рахунок коштів єдиного казначейського рахунку</t>
  </si>
  <si>
    <t>Повернено</t>
  </si>
  <si>
    <t>Фінансування за рахунок випуску цінних паперів</t>
  </si>
  <si>
    <t xml:space="preserve">ЗМІНА </t>
  </si>
  <si>
    <t>ЗМІНА ЗАЛИШКІВ</t>
  </si>
  <si>
    <t>Фінансування за рахунок зміни залишків коштів бюджетів</t>
  </si>
  <si>
    <t>ЗФ               субв сер</t>
  </si>
  <si>
    <t>сф                             разом</t>
  </si>
  <si>
    <t>ЦІЛЬОВІ разом</t>
  </si>
  <si>
    <t>реклама</t>
  </si>
  <si>
    <t>ліс</t>
  </si>
  <si>
    <t>навкол</t>
  </si>
  <si>
    <t>мафи</t>
  </si>
  <si>
    <t>гранти</t>
  </si>
  <si>
    <t>субв дор</t>
  </si>
  <si>
    <t>мжк</t>
  </si>
  <si>
    <t>парковка</t>
  </si>
  <si>
    <t xml:space="preserve"> БР        </t>
  </si>
  <si>
    <t>УСЬОГО</t>
  </si>
  <si>
    <t>ЗФ</t>
  </si>
  <si>
    <t>СФ</t>
  </si>
  <si>
    <t>БР</t>
  </si>
  <si>
    <t>ЗАЛИШКИ РОЗПОДІЛЕНІ</t>
  </si>
  <si>
    <t>На початок періоду</t>
  </si>
  <si>
    <t>субв СЕР</t>
  </si>
  <si>
    <t>На початок періоду (загальний фонд-основний рахунок)</t>
  </si>
  <si>
    <t>На початок періоду (загальний фонд-додаткова дотація)</t>
  </si>
  <si>
    <t>На початок періоду (загальний фонд-Освітня субвенція)</t>
  </si>
  <si>
    <t>На початок періоду (загальний фонд-субвенція на освітні потреби-інклюзія)</t>
  </si>
  <si>
    <t>На початок періоду (спеціальний фонд-бюджет розвитку)</t>
  </si>
  <si>
    <t>На початок періоду (спеціальний фонд-передача із ЗФ до СФ БР)</t>
  </si>
  <si>
    <t>На початок періоду (спеціальний фонд-субвенція дороги)</t>
  </si>
  <si>
    <t>На початок періоду (спеціальний фонд-субвенція по ПКМУ №608)</t>
  </si>
  <si>
    <t>На початок періоду (спеціальний фонд-Освітня субвенція)</t>
  </si>
  <si>
    <t>На початок періоду (спеціальний фонд-Гранти)</t>
  </si>
  <si>
    <t>На початок періоду (спеціальний фонд-цільові-кошти від розміщення зовнішньої реклами)</t>
  </si>
  <si>
    <t>На початок періоду (спеціальний фонд-цільові-відновна вартість зелених насаджень)</t>
  </si>
  <si>
    <t>На початок періоду (спеціальний фонд-цільові-кошти пайової участі власників МАФів)</t>
  </si>
  <si>
    <t>На початок періоду (спеціальний фонд-цільові-надходження від відшкодування втрат с/г і л/г виробництва)</t>
  </si>
  <si>
    <t>На початок періоду (спеціальний фонд-цільові-парковка)</t>
  </si>
  <si>
    <t>На початок періоду (спеціальний фонд-цільові-ярмарки)</t>
  </si>
  <si>
    <t>На початок періоду (спеціальний фонд-цільові-забруднення навколишнього середовища)</t>
  </si>
  <si>
    <t>На початок періоду (спеціальний фонд-цільові-відсотки за користування кредитом)</t>
  </si>
  <si>
    <t>На кінець періоду</t>
  </si>
  <si>
    <t>На кінець періоду (загальний фонд-основний рахунок)</t>
  </si>
  <si>
    <t>На кінець періоду (загальний фонд-додаткова дотація)</t>
  </si>
  <si>
    <t>На кінець періоду (загальний фонд-Освітня субвенція)</t>
  </si>
  <si>
    <t>На кінець періоду (загальний фонд-субвенція на освітні потреби-інклюзія)</t>
  </si>
  <si>
    <t>На кінець періоду (спеціальний фонд-бюджет розвитку)</t>
  </si>
  <si>
    <t>На кінець періоду (спеціальний фонд-передача із ЗФ до СФ БР)</t>
  </si>
  <si>
    <t>На кінець періоду (спеціальний фонд-субвенція дороги)</t>
  </si>
  <si>
    <t>На кінець періоду (спеціальний фонд-субвенція по ПКМУ №608)</t>
  </si>
  <si>
    <t>На кінець періоду (спеціальний фонд-Освітня субвенція)</t>
  </si>
  <si>
    <t>На кінець періоду (спеціальний фонд-Гранти)</t>
  </si>
  <si>
    <t>На кінець періоду (спеціальний фонд-цільові-кошти від розміщення зовнішньої реклами)</t>
  </si>
  <si>
    <t>На кінець періоду (спеціальний фонд-цільові-відновна вартість зелених насаджень)</t>
  </si>
  <si>
    <t>На кінець періоду (спеціальний фонд-цільові-кошти пайової участі власників МАФів)</t>
  </si>
  <si>
    <t>На кінець періоду (спеціальний фонд-цільові-надходження від відшкодування втрат с/г і л/г виробництва)</t>
  </si>
  <si>
    <t>На кінець періоду (спеціальний фонд-цільові-парковка)</t>
  </si>
  <si>
    <t>На кінець періоду (спеціальний фонд-цільові-ярмарки)</t>
  </si>
  <si>
    <t>На кінець періоду (спеціальний фонд-цільові-забруднення навколишнього середовища)</t>
  </si>
  <si>
    <t>На кінець періоду (спеціальний фонд-цільові-відсотки за користування кредитом)</t>
  </si>
  <si>
    <t>Інші розрахунки</t>
  </si>
  <si>
    <t>Кошти, що передаються із загального фонду бюджету до бюджету розвитку (спеціального фонду)</t>
  </si>
  <si>
    <t>передача бр</t>
  </si>
  <si>
    <r>
      <t>Кошти, що передаються із загального фонду бюджету до бюджету розвитку (спеціального фонду)(</t>
    </r>
    <r>
      <rPr>
        <b/>
        <i/>
        <sz val="12"/>
        <rFont val="Times New Roman"/>
        <family val="1"/>
        <charset val="204"/>
      </rPr>
      <t>кошти загального фонду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</si>
  <si>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фонду)(к</t>
    </r>
    <r>
      <rPr>
        <b/>
        <i/>
        <sz val="10"/>
        <color indexed="36"/>
        <rFont val="Times New Roman"/>
        <family val="1"/>
        <charset val="204"/>
      </rPr>
      <t>ошти субвенції на укриття для закладів охорони здоров'я</t>
    </r>
    <r>
      <rPr>
        <i/>
        <sz val="10"/>
        <color indexed="36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</si>
  <si>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</t>
    </r>
    <r>
      <rPr>
        <b/>
        <i/>
        <sz val="10"/>
        <color indexed="36"/>
        <rFont val="Times New Roman"/>
        <family val="1"/>
        <charset val="204"/>
      </rPr>
      <t>кошти субвенції на помічника ветерана</t>
    </r>
    <r>
      <rPr>
        <i/>
        <sz val="10"/>
        <color indexed="36"/>
        <rFont val="Times New Roman"/>
        <family val="1"/>
        <charset val="204"/>
      </rPr>
      <t>)</t>
    </r>
  </si>
  <si>
    <r>
      <t xml:space="preserve">Кошти, що передаються із загального фонду бюджету до бюджету розвитку (спеціального фонду)(за рахунок </t>
    </r>
    <r>
      <rPr>
        <b/>
        <i/>
        <sz val="12"/>
        <rFont val="Times New Roman"/>
        <family val="1"/>
        <charset val="204"/>
      </rPr>
      <t>залишків загального фонду- кошти бюджету</t>
    </r>
    <r>
      <rPr>
        <i/>
        <sz val="12"/>
        <rFont val="Times New Roman"/>
        <family val="1"/>
        <charset val="204"/>
      </rPr>
      <t>)</t>
    </r>
  </si>
  <si>
    <t>Кошти, що передаються із загального фонду бюджету до бюджету розвитку (спеціального фонду)(за рахунок залишків ОСВІТНОЇ субвенції)</t>
  </si>
  <si>
    <t>Кошти, що передаються із загального фонду бюджету до бюджету розвитку (спеціального фонду)(за рахунок залишків ІНКЛЮЗІЇ)</t>
  </si>
  <si>
    <t>Кошти, що передаються із загального фонду бюджету до бюджету розвитку (спеціального фонду)(за рахунок залишків НАСИЛЬСТВО)</t>
  </si>
  <si>
    <t>Кошти, що передаються із загального фонду бюджету до бюджету розвитку (спеціального фонду)(за рахунок залишків субвенції ДБСТ_МГБ)</t>
  </si>
  <si>
    <t>Зовнішнє фінансування</t>
  </si>
  <si>
    <t>чистий бр</t>
  </si>
  <si>
    <t>Позики, надані іноземними комерційними банками, іншими іноземними фінансовими установами</t>
  </si>
  <si>
    <t>Х</t>
  </si>
  <si>
    <t>Загальне фінансування</t>
  </si>
  <si>
    <t xml:space="preserve">            Фінансування бюджету за типом боргового зобов'язання</t>
  </si>
  <si>
    <t>Фінансування за борговими операціями</t>
  </si>
  <si>
    <t>Запозичення</t>
  </si>
  <si>
    <t>Внутрішні запозичення</t>
  </si>
  <si>
    <t>Довгострокові зобов'язання</t>
  </si>
  <si>
    <t>Середньострокові зобов'язання</t>
  </si>
  <si>
    <t>Зовнішні запозичення</t>
  </si>
  <si>
    <t>Погашення</t>
  </si>
  <si>
    <t>Внутрішні зобов'язання</t>
  </si>
  <si>
    <t>Короткострокові зобов'язання та векселі</t>
  </si>
  <si>
    <t>Зовнішні зобов'язання</t>
  </si>
  <si>
    <t>Фінансування за активними операціями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</si>
  <si>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</si>
  <si>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депозитів, надходження внаслідок продажу/пред'явлення цінних паперів</t>
  </si>
  <si>
    <t>Розміщення коштів на депозитах або придбання цінних паперів</t>
  </si>
  <si>
    <t>Зміни обсягів бюджетних коштів</t>
  </si>
  <si>
    <t>Київський міський голова</t>
  </si>
  <si>
    <t>Віталій  КЛИЧКО</t>
  </si>
  <si>
    <t>контроль</t>
  </si>
  <si>
    <t>ВІДХИЛЕННЯ З ПОПЕРЕДНІМ РІШЕННЯМ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</si>
</sst>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₴_-;\-* #,##0_₴_-;_-* &quot;-&quot;_₴_-;_-@_-"/>
    <numFmt numFmtId="165" formatCode="#,##0_ ;[Red]\-#,##0\ "/>
    <numFmt numFmtId="166" formatCode="_-* #,##0.00_₴_-;\-* #,##0.00_₴_-;_-* &quot;-&quot;??_₴_-;_-@_-"/>
  </numFmts>
  <fonts count="4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i/>
      <sz val="11"/>
      <color theme="6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7030A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i/>
      <sz val="16"/>
      <color theme="7" tint="-0.499984740745262"/>
      <name val="Times New Roman"/>
      <family val="1"/>
      <charset val="204"/>
    </font>
    <font>
      <i/>
      <sz val="16"/>
      <color rgb="FF7030A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b/>
      <i/>
      <sz val="10"/>
      <color indexed="36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3" fillId="2" borderId="0" xfId="1" applyFont="1" applyFill="1"/>
    <xf numFmtId="0" fontId="3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1" fillId="2" borderId="2" xfId="1" applyFont="1" applyFill="1" applyBorder="1" applyAlignment="1">
      <alignment vertical="top" wrapText="1"/>
    </xf>
    <xf numFmtId="0" fontId="11" fillId="2" borderId="6" xfId="1" applyFont="1" applyFill="1" applyBorder="1" applyAlignment="1">
      <alignment vertical="top" wrapText="1"/>
    </xf>
    <xf numFmtId="0" fontId="11" fillId="2" borderId="3" xfId="1" applyFont="1" applyFill="1" applyBorder="1" applyAlignment="1">
      <alignment vertical="top" wrapText="1"/>
    </xf>
    <xf numFmtId="0" fontId="11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top" wrapText="1"/>
    </xf>
    <xf numFmtId="164" fontId="12" fillId="2" borderId="5" xfId="1" applyNumberFormat="1" applyFont="1" applyFill="1" applyBorder="1" applyAlignment="1">
      <alignment horizontal="right" vertical="center" wrapText="1"/>
    </xf>
    <xf numFmtId="0" fontId="9" fillId="2" borderId="5" xfId="1" applyFont="1" applyFill="1" applyBorder="1" applyAlignment="1">
      <alignment horizontal="left" vertical="top" wrapText="1"/>
    </xf>
    <xf numFmtId="164" fontId="2" fillId="2" borderId="5" xfId="1" applyNumberFormat="1" applyFont="1" applyFill="1" applyBorder="1" applyAlignment="1">
      <alignment horizontal="right" vertical="center" wrapText="1"/>
    </xf>
    <xf numFmtId="164" fontId="13" fillId="2" borderId="5" xfId="1" applyNumberFormat="1" applyFont="1" applyFill="1" applyBorder="1" applyAlignment="1">
      <alignment horizontal="right" vertical="center" wrapText="1"/>
    </xf>
    <xf numFmtId="0" fontId="9" fillId="2" borderId="5" xfId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right" vertical="center" wrapText="1"/>
    </xf>
    <xf numFmtId="165" fontId="14" fillId="0" borderId="9" xfId="1" applyNumberFormat="1" applyFont="1" applyBorder="1" applyAlignment="1">
      <alignment horizontal="center"/>
    </xf>
    <xf numFmtId="164" fontId="13" fillId="2" borderId="2" xfId="1" applyNumberFormat="1" applyFont="1" applyFill="1" applyBorder="1" applyAlignment="1">
      <alignment horizontal="right" vertical="center" wrapText="1"/>
    </xf>
    <xf numFmtId="164" fontId="12" fillId="2" borderId="10" xfId="1" applyNumberFormat="1" applyFont="1" applyFill="1" applyBorder="1" applyAlignment="1">
      <alignment horizontal="right" vertical="center" wrapText="1"/>
    </xf>
    <xf numFmtId="165" fontId="14" fillId="0" borderId="11" xfId="1" applyNumberFormat="1" applyFont="1" applyBorder="1" applyAlignment="1">
      <alignment horizontal="center"/>
    </xf>
    <xf numFmtId="165" fontId="15" fillId="0" borderId="0" xfId="1" applyNumberFormat="1" applyFont="1"/>
    <xf numFmtId="164" fontId="2" fillId="0" borderId="0" xfId="1" applyNumberFormat="1" applyFont="1"/>
    <xf numFmtId="164" fontId="12" fillId="2" borderId="4" xfId="1" applyNumberFormat="1" applyFont="1" applyFill="1" applyBorder="1" applyAlignment="1">
      <alignment horizontal="right" vertical="center" wrapText="1"/>
    </xf>
    <xf numFmtId="0" fontId="4" fillId="0" borderId="12" xfId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17" fillId="3" borderId="0" xfId="1" applyFont="1" applyFill="1"/>
    <xf numFmtId="0" fontId="17" fillId="3" borderId="5" xfId="1" applyFont="1" applyFill="1" applyBorder="1" applyAlignment="1">
      <alignment horizontal="center" vertical="center" wrapText="1"/>
    </xf>
    <xf numFmtId="164" fontId="17" fillId="3" borderId="5" xfId="1" applyNumberFormat="1" applyFont="1" applyFill="1" applyBorder="1" applyAlignment="1">
      <alignment horizontal="right" vertical="center" wrapText="1"/>
    </xf>
    <xf numFmtId="164" fontId="18" fillId="3" borderId="5" xfId="1" applyNumberFormat="1" applyFont="1" applyFill="1" applyBorder="1" applyAlignment="1">
      <alignment horizontal="right" vertical="center" wrapText="1"/>
    </xf>
    <xf numFmtId="0" fontId="17" fillId="3" borderId="9" xfId="1" applyFont="1" applyFill="1" applyBorder="1" applyAlignment="1">
      <alignment horizontal="center" wrapText="1"/>
    </xf>
    <xf numFmtId="0" fontId="17" fillId="3" borderId="9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wrapText="1"/>
    </xf>
    <xf numFmtId="0" fontId="17" fillId="3" borderId="14" xfId="1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/>
    </xf>
    <xf numFmtId="164" fontId="20" fillId="3" borderId="22" xfId="1" applyNumberFormat="1" applyFont="1" applyFill="1" applyBorder="1"/>
    <xf numFmtId="164" fontId="20" fillId="3" borderId="23" xfId="1" applyNumberFormat="1" applyFont="1" applyFill="1" applyBorder="1"/>
    <xf numFmtId="164" fontId="20" fillId="3" borderId="24" xfId="1" applyNumberFormat="1" applyFont="1" applyFill="1" applyBorder="1"/>
    <xf numFmtId="164" fontId="20" fillId="3" borderId="25" xfId="1" applyNumberFormat="1" applyFont="1" applyFill="1" applyBorder="1"/>
    <xf numFmtId="0" fontId="16" fillId="0" borderId="0" xfId="1" applyFont="1"/>
    <xf numFmtId="165" fontId="1" fillId="0" borderId="9" xfId="1" applyNumberFormat="1" applyBorder="1" applyAlignment="1">
      <alignment horizontal="center"/>
    </xf>
    <xf numFmtId="165" fontId="1" fillId="0" borderId="13" xfId="1" applyNumberFormat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164" fontId="1" fillId="0" borderId="17" xfId="1" applyNumberFormat="1" applyBorder="1" applyAlignment="1">
      <alignment horizontal="center"/>
    </xf>
    <xf numFmtId="3" fontId="1" fillId="0" borderId="15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4" fillId="3" borderId="0" xfId="1" applyFont="1" applyFill="1"/>
    <xf numFmtId="0" fontId="21" fillId="4" borderId="0" xfId="1" applyFont="1" applyFill="1"/>
    <xf numFmtId="0" fontId="9" fillId="4" borderId="5" xfId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left" vertical="center" wrapText="1"/>
    </xf>
    <xf numFmtId="164" fontId="12" fillId="4" borderId="5" xfId="1" applyNumberFormat="1" applyFont="1" applyFill="1" applyBorder="1" applyAlignment="1">
      <alignment horizontal="right" vertical="center" wrapText="1"/>
    </xf>
    <xf numFmtId="165" fontId="21" fillId="4" borderId="0" xfId="1" applyNumberFormat="1" applyFont="1" applyFill="1" applyAlignment="1">
      <alignment horizontal="center"/>
    </xf>
    <xf numFmtId="164" fontId="21" fillId="4" borderId="0" xfId="1" applyNumberFormat="1" applyFont="1" applyFill="1" applyAlignment="1">
      <alignment horizontal="center"/>
    </xf>
    <xf numFmtId="3" fontId="21" fillId="4" borderId="0" xfId="1" applyNumberFormat="1" applyFont="1" applyFill="1" applyAlignment="1">
      <alignment horizontal="center"/>
    </xf>
    <xf numFmtId="0" fontId="9" fillId="4" borderId="0" xfId="1" applyFont="1" applyFill="1" applyAlignment="1">
      <alignment horizontal="center"/>
    </xf>
    <xf numFmtId="164" fontId="22" fillId="4" borderId="10" xfId="1" applyNumberFormat="1" applyFont="1" applyFill="1" applyBorder="1"/>
    <xf numFmtId="0" fontId="9" fillId="4" borderId="0" xfId="1" applyFont="1" applyFill="1"/>
    <xf numFmtId="0" fontId="9" fillId="4" borderId="28" xfId="1" applyFont="1" applyFill="1" applyBorder="1"/>
    <xf numFmtId="0" fontId="9" fillId="4" borderId="29" xfId="1" applyFont="1" applyFill="1" applyBorder="1"/>
    <xf numFmtId="0" fontId="23" fillId="4" borderId="0" xfId="1" applyFont="1" applyFill="1"/>
    <xf numFmtId="0" fontId="24" fillId="4" borderId="5" xfId="1" applyFont="1" applyFill="1" applyBorder="1" applyAlignment="1">
      <alignment horizontal="center" vertical="center" wrapText="1"/>
    </xf>
    <xf numFmtId="164" fontId="25" fillId="4" borderId="5" xfId="1" applyNumberFormat="1" applyFont="1" applyFill="1" applyBorder="1" applyAlignment="1">
      <alignment horizontal="left" vertical="center" wrapText="1"/>
    </xf>
    <xf numFmtId="164" fontId="26" fillId="4" borderId="5" xfId="1" applyNumberFormat="1" applyFont="1" applyFill="1" applyBorder="1" applyAlignment="1">
      <alignment horizontal="right" vertical="center" wrapText="1"/>
    </xf>
    <xf numFmtId="165" fontId="23" fillId="4" borderId="0" xfId="1" applyNumberFormat="1" applyFont="1" applyFill="1" applyAlignment="1">
      <alignment horizontal="center"/>
    </xf>
    <xf numFmtId="164" fontId="23" fillId="4" borderId="0" xfId="1" applyNumberFormat="1" applyFont="1" applyFill="1" applyAlignment="1">
      <alignment horizontal="center"/>
    </xf>
    <xf numFmtId="3" fontId="23" fillId="4" borderId="0" xfId="1" applyNumberFormat="1" applyFont="1" applyFill="1" applyAlignment="1">
      <alignment horizontal="center"/>
    </xf>
    <xf numFmtId="0" fontId="27" fillId="4" borderId="26" xfId="1" applyFont="1" applyFill="1" applyBorder="1"/>
    <xf numFmtId="164" fontId="27" fillId="4" borderId="27" xfId="1" applyNumberFormat="1" applyFont="1" applyFill="1" applyBorder="1"/>
    <xf numFmtId="0" fontId="27" fillId="4" borderId="0" xfId="1" applyFont="1" applyFill="1"/>
    <xf numFmtId="0" fontId="27" fillId="4" borderId="28" xfId="1" applyFont="1" applyFill="1" applyBorder="1"/>
    <xf numFmtId="0" fontId="27" fillId="4" borderId="29" xfId="1" applyFont="1" applyFill="1" applyBorder="1"/>
    <xf numFmtId="0" fontId="28" fillId="4" borderId="0" xfId="1" applyFont="1" applyFill="1"/>
    <xf numFmtId="165" fontId="28" fillId="4" borderId="0" xfId="1" applyNumberFormat="1" applyFont="1" applyFill="1" applyAlignment="1">
      <alignment horizontal="center"/>
    </xf>
    <xf numFmtId="164" fontId="28" fillId="4" borderId="0" xfId="1" applyNumberFormat="1" applyFont="1" applyFill="1" applyAlignment="1">
      <alignment horizontal="center"/>
    </xf>
    <xf numFmtId="3" fontId="28" fillId="4" borderId="0" xfId="1" applyNumberFormat="1" applyFont="1" applyFill="1" applyAlignment="1">
      <alignment horizontal="center"/>
    </xf>
    <xf numFmtId="164" fontId="9" fillId="4" borderId="0" xfId="1" applyNumberFormat="1" applyFont="1" applyFill="1"/>
    <xf numFmtId="0" fontId="29" fillId="4" borderId="0" xfId="1" applyFont="1" applyFill="1"/>
    <xf numFmtId="165" fontId="29" fillId="4" borderId="0" xfId="1" applyNumberFormat="1" applyFont="1" applyFill="1" applyAlignment="1">
      <alignment horizontal="center"/>
    </xf>
    <xf numFmtId="164" fontId="29" fillId="4" borderId="0" xfId="1" applyNumberFormat="1" applyFont="1" applyFill="1" applyAlignment="1">
      <alignment horizontal="center"/>
    </xf>
    <xf numFmtId="3" fontId="29" fillId="4" borderId="0" xfId="1" applyNumberFormat="1" applyFont="1" applyFill="1" applyAlignment="1">
      <alignment horizontal="center"/>
    </xf>
    <xf numFmtId="164" fontId="9" fillId="4" borderId="10" xfId="1" applyNumberFormat="1" applyFont="1" applyFill="1" applyBorder="1"/>
    <xf numFmtId="0" fontId="24" fillId="4" borderId="0" xfId="1" applyFont="1" applyFill="1"/>
    <xf numFmtId="0" fontId="22" fillId="0" borderId="0" xfId="1" applyFont="1"/>
    <xf numFmtId="164" fontId="2" fillId="2" borderId="5" xfId="1" applyNumberFormat="1" applyFont="1" applyFill="1" applyBorder="1" applyAlignment="1">
      <alignment horizontal="left" vertical="center" wrapText="1"/>
    </xf>
    <xf numFmtId="165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0" fontId="10" fillId="3" borderId="0" xfId="1" applyFont="1" applyFill="1"/>
    <xf numFmtId="0" fontId="30" fillId="2" borderId="5" xfId="1" applyFont="1" applyFill="1" applyBorder="1" applyAlignment="1">
      <alignment horizontal="center" vertical="center" wrapText="1"/>
    </xf>
    <xf numFmtId="0" fontId="10" fillId="0" borderId="0" xfId="1" applyFont="1"/>
    <xf numFmtId="164" fontId="13" fillId="4" borderId="5" xfId="1" applyNumberFormat="1" applyFont="1" applyFill="1" applyBorder="1" applyAlignment="1">
      <alignment horizontal="right" vertical="center" wrapText="1"/>
    </xf>
    <xf numFmtId="0" fontId="21" fillId="5" borderId="0" xfId="1" applyFont="1" applyFill="1"/>
    <xf numFmtId="0" fontId="9" fillId="5" borderId="5" xfId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left" vertical="center" wrapText="1"/>
    </xf>
    <xf numFmtId="164" fontId="12" fillId="5" borderId="5" xfId="1" applyNumberFormat="1" applyFont="1" applyFill="1" applyBorder="1" applyAlignment="1">
      <alignment horizontal="right" vertical="center" wrapText="1"/>
    </xf>
    <xf numFmtId="164" fontId="13" fillId="5" borderId="5" xfId="1" applyNumberFormat="1" applyFont="1" applyFill="1" applyBorder="1" applyAlignment="1">
      <alignment horizontal="right" vertical="center" wrapText="1"/>
    </xf>
    <xf numFmtId="165" fontId="21" fillId="5" borderId="0" xfId="1" applyNumberFormat="1" applyFont="1" applyFill="1" applyAlignment="1">
      <alignment horizontal="center"/>
    </xf>
    <xf numFmtId="164" fontId="21" fillId="5" borderId="0" xfId="1" applyNumberFormat="1" applyFont="1" applyFill="1" applyAlignment="1">
      <alignment horizontal="center"/>
    </xf>
    <xf numFmtId="3" fontId="21" fillId="5" borderId="0" xfId="1" applyNumberFormat="1" applyFont="1" applyFill="1" applyAlignment="1">
      <alignment horizontal="center"/>
    </xf>
    <xf numFmtId="0" fontId="9" fillId="5" borderId="0" xfId="1" applyFont="1" applyFill="1" applyAlignment="1">
      <alignment horizontal="center"/>
    </xf>
    <xf numFmtId="0" fontId="9" fillId="5" borderId="0" xfId="1" applyFont="1" applyFill="1"/>
    <xf numFmtId="0" fontId="31" fillId="4" borderId="0" xfId="1" applyFont="1" applyFill="1"/>
    <xf numFmtId="164" fontId="32" fillId="4" borderId="5" xfId="1" applyNumberFormat="1" applyFont="1" applyFill="1" applyBorder="1" applyAlignment="1">
      <alignment horizontal="right" vertical="center" wrapText="1"/>
    </xf>
    <xf numFmtId="165" fontId="31" fillId="4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3" fontId="31" fillId="4" borderId="0" xfId="1" applyNumberFormat="1" applyFont="1" applyFill="1" applyAlignment="1">
      <alignment horizontal="center"/>
    </xf>
    <xf numFmtId="0" fontId="31" fillId="5" borderId="0" xfId="1" applyFont="1" applyFill="1"/>
    <xf numFmtId="0" fontId="31" fillId="5" borderId="5" xfId="1" applyFont="1" applyFill="1" applyBorder="1" applyAlignment="1">
      <alignment horizontal="center" vertical="center" wrapText="1"/>
    </xf>
    <xf numFmtId="164" fontId="33" fillId="5" borderId="5" xfId="1" applyNumberFormat="1" applyFont="1" applyFill="1" applyBorder="1" applyAlignment="1">
      <alignment horizontal="left" vertical="center" wrapText="1"/>
    </xf>
    <xf numFmtId="164" fontId="34" fillId="5" borderId="5" xfId="1" applyNumberFormat="1" applyFont="1" applyFill="1" applyBorder="1" applyAlignment="1">
      <alignment horizontal="right" vertical="center" wrapText="1"/>
    </xf>
    <xf numFmtId="164" fontId="32" fillId="5" borderId="5" xfId="1" applyNumberFormat="1" applyFont="1" applyFill="1" applyBorder="1" applyAlignment="1">
      <alignment horizontal="right" vertical="center" wrapText="1"/>
    </xf>
    <xf numFmtId="164" fontId="35" fillId="5" borderId="5" xfId="1" applyNumberFormat="1" applyFont="1" applyFill="1" applyBorder="1" applyAlignment="1">
      <alignment horizontal="right" vertical="center" wrapText="1"/>
    </xf>
    <xf numFmtId="165" fontId="31" fillId="5" borderId="0" xfId="1" applyNumberFormat="1" applyFont="1" applyFill="1" applyAlignment="1">
      <alignment horizontal="center"/>
    </xf>
    <xf numFmtId="164" fontId="31" fillId="5" borderId="0" xfId="1" applyNumberFormat="1" applyFont="1" applyFill="1" applyAlignment="1">
      <alignment horizontal="center"/>
    </xf>
    <xf numFmtId="3" fontId="31" fillId="5" borderId="0" xfId="1" applyNumberFormat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0" fontId="28" fillId="5" borderId="0" xfId="1" applyFont="1" applyFill="1"/>
    <xf numFmtId="165" fontId="28" fillId="5" borderId="0" xfId="1" applyNumberFormat="1" applyFont="1" applyFill="1" applyAlignment="1">
      <alignment horizontal="center"/>
    </xf>
    <xf numFmtId="164" fontId="28" fillId="5" borderId="0" xfId="1" applyNumberFormat="1" applyFont="1" applyFill="1" applyAlignment="1">
      <alignment horizontal="center"/>
    </xf>
    <xf numFmtId="3" fontId="28" fillId="5" borderId="0" xfId="1" applyNumberFormat="1" applyFont="1" applyFill="1" applyAlignment="1">
      <alignment horizontal="center"/>
    </xf>
    <xf numFmtId="0" fontId="29" fillId="5" borderId="0" xfId="1" applyFont="1" applyFill="1"/>
    <xf numFmtId="0" fontId="24" fillId="5" borderId="5" xfId="1" applyFont="1" applyFill="1" applyBorder="1" applyAlignment="1">
      <alignment horizontal="center" vertical="center" wrapText="1"/>
    </xf>
    <xf numFmtId="164" fontId="25" fillId="5" borderId="5" xfId="1" applyNumberFormat="1" applyFont="1" applyFill="1" applyBorder="1" applyAlignment="1">
      <alignment horizontal="left" vertical="center" wrapText="1"/>
    </xf>
    <xf numFmtId="164" fontId="26" fillId="5" borderId="5" xfId="1" applyNumberFormat="1" applyFont="1" applyFill="1" applyBorder="1" applyAlignment="1">
      <alignment horizontal="right" vertical="center" wrapText="1"/>
    </xf>
    <xf numFmtId="165" fontId="29" fillId="5" borderId="0" xfId="1" applyNumberFormat="1" applyFont="1" applyFill="1" applyAlignment="1">
      <alignment horizontal="center"/>
    </xf>
    <xf numFmtId="164" fontId="29" fillId="5" borderId="0" xfId="1" applyNumberFormat="1" applyFont="1" applyFill="1" applyAlignment="1">
      <alignment horizontal="center"/>
    </xf>
    <xf numFmtId="3" fontId="29" fillId="5" borderId="0" xfId="1" applyNumberFormat="1" applyFont="1" applyFill="1" applyAlignment="1">
      <alignment horizontal="center"/>
    </xf>
    <xf numFmtId="0" fontId="24" fillId="5" borderId="0" xfId="1" applyFont="1" applyFill="1"/>
    <xf numFmtId="164" fontId="9" fillId="2" borderId="5" xfId="1" applyNumberFormat="1" applyFont="1" applyFill="1" applyBorder="1" applyAlignment="1">
      <alignment horizontal="left" vertical="center" wrapText="1"/>
    </xf>
    <xf numFmtId="0" fontId="4" fillId="0" borderId="0" xfId="1" applyFont="1"/>
    <xf numFmtId="0" fontId="16" fillId="2" borderId="0" xfId="1" applyFont="1" applyFill="1"/>
    <xf numFmtId="0" fontId="16" fillId="3" borderId="0" xfId="1" applyFont="1" applyFill="1"/>
    <xf numFmtId="164" fontId="16" fillId="3" borderId="0" xfId="1" applyNumberFormat="1" applyFont="1" applyFill="1"/>
    <xf numFmtId="164" fontId="2" fillId="3" borderId="0" xfId="1" applyNumberFormat="1" applyFont="1" applyFill="1"/>
    <xf numFmtId="0" fontId="2" fillId="3" borderId="0" xfId="1" applyFont="1" applyFill="1"/>
    <xf numFmtId="0" fontId="36" fillId="6" borderId="0" xfId="1" applyFont="1" applyFill="1"/>
    <xf numFmtId="0" fontId="37" fillId="6" borderId="5" xfId="1" applyFont="1" applyFill="1" applyBorder="1" applyAlignment="1">
      <alignment horizontal="center" vertical="center" wrapText="1"/>
    </xf>
    <xf numFmtId="164" fontId="25" fillId="6" borderId="5" xfId="1" applyNumberFormat="1" applyFont="1" applyFill="1" applyBorder="1" applyAlignment="1">
      <alignment horizontal="left" vertical="center" wrapText="1"/>
    </xf>
    <xf numFmtId="164" fontId="12" fillId="6" borderId="5" xfId="1" applyNumberFormat="1" applyFont="1" applyFill="1" applyBorder="1" applyAlignment="1">
      <alignment horizontal="right" vertical="center" wrapText="1"/>
    </xf>
    <xf numFmtId="165" fontId="37" fillId="6" borderId="9" xfId="1" applyNumberFormat="1" applyFont="1" applyFill="1" applyBorder="1" applyAlignment="1">
      <alignment horizontal="center"/>
    </xf>
    <xf numFmtId="165" fontId="39" fillId="6" borderId="0" xfId="1" applyNumberFormat="1" applyFont="1" applyFill="1" applyAlignment="1">
      <alignment horizontal="center"/>
    </xf>
    <xf numFmtId="164" fontId="36" fillId="6" borderId="0" xfId="1" applyNumberFormat="1" applyFont="1" applyFill="1"/>
    <xf numFmtId="0" fontId="40" fillId="6" borderId="0" xfId="1" applyFont="1" applyFill="1"/>
    <xf numFmtId="0" fontId="37" fillId="6" borderId="0" xfId="1" applyFont="1" applyFill="1" applyAlignment="1">
      <alignment horizontal="center"/>
    </xf>
    <xf numFmtId="0" fontId="37" fillId="6" borderId="0" xfId="1" applyFont="1" applyFill="1"/>
    <xf numFmtId="0" fontId="36" fillId="7" borderId="0" xfId="1" applyFont="1" applyFill="1"/>
    <xf numFmtId="0" fontId="37" fillId="7" borderId="5" xfId="1" applyFont="1" applyFill="1" applyBorder="1" applyAlignment="1">
      <alignment horizontal="center" vertical="center" wrapText="1"/>
    </xf>
    <xf numFmtId="164" fontId="25" fillId="7" borderId="5" xfId="1" applyNumberFormat="1" applyFont="1" applyFill="1" applyBorder="1" applyAlignment="1">
      <alignment horizontal="left" vertical="center" wrapText="1"/>
    </xf>
    <xf numFmtId="164" fontId="12" fillId="7" borderId="5" xfId="1" applyNumberFormat="1" applyFont="1" applyFill="1" applyBorder="1" applyAlignment="1">
      <alignment horizontal="right" vertical="center" wrapText="1"/>
    </xf>
    <xf numFmtId="165" fontId="37" fillId="7" borderId="9" xfId="1" applyNumberFormat="1" applyFont="1" applyFill="1" applyBorder="1" applyAlignment="1">
      <alignment horizontal="center"/>
    </xf>
    <xf numFmtId="165" fontId="39" fillId="7" borderId="0" xfId="1" applyNumberFormat="1" applyFont="1" applyFill="1" applyAlignment="1">
      <alignment horizontal="center"/>
    </xf>
    <xf numFmtId="164" fontId="36" fillId="7" borderId="0" xfId="1" applyNumberFormat="1" applyFont="1" applyFill="1"/>
    <xf numFmtId="0" fontId="40" fillId="7" borderId="0" xfId="1" applyFont="1" applyFill="1"/>
    <xf numFmtId="0" fontId="37" fillId="7" borderId="0" xfId="1" applyFont="1" applyFill="1" applyAlignment="1">
      <alignment horizontal="center"/>
    </xf>
    <xf numFmtId="0" fontId="37" fillId="7" borderId="0" xfId="1" applyFont="1" applyFill="1"/>
    <xf numFmtId="0" fontId="41" fillId="6" borderId="0" xfId="1" applyFont="1" applyFill="1"/>
    <xf numFmtId="0" fontId="41" fillId="6" borderId="5" xfId="1" applyFont="1" applyFill="1" applyBorder="1" applyAlignment="1">
      <alignment horizontal="center" vertical="center" wrapText="1"/>
    </xf>
    <xf numFmtId="164" fontId="41" fillId="6" borderId="5" xfId="1" applyNumberFormat="1" applyFont="1" applyFill="1" applyBorder="1" applyAlignment="1">
      <alignment horizontal="left" vertical="center" wrapText="1"/>
    </xf>
    <xf numFmtId="164" fontId="41" fillId="6" borderId="5" xfId="1" applyNumberFormat="1" applyFont="1" applyFill="1" applyBorder="1" applyAlignment="1">
      <alignment horizontal="right" vertical="center" wrapText="1"/>
    </xf>
    <xf numFmtId="164" fontId="36" fillId="6" borderId="5" xfId="1" applyNumberFormat="1" applyFont="1" applyFill="1" applyBorder="1" applyAlignment="1">
      <alignment horizontal="right" vertical="center" wrapText="1"/>
    </xf>
    <xf numFmtId="165" fontId="41" fillId="6" borderId="9" xfId="1" applyNumberFormat="1" applyFont="1" applyFill="1" applyBorder="1" applyAlignment="1">
      <alignment horizontal="center"/>
    </xf>
    <xf numFmtId="165" fontId="44" fillId="6" borderId="0" xfId="1" applyNumberFormat="1" applyFont="1" applyFill="1" applyAlignment="1">
      <alignment horizontal="center"/>
    </xf>
    <xf numFmtId="164" fontId="41" fillId="6" borderId="0" xfId="1" applyNumberFormat="1" applyFont="1" applyFill="1"/>
    <xf numFmtId="0" fontId="40" fillId="6" borderId="0" xfId="1" applyFont="1" applyFill="1" applyAlignment="1">
      <alignment horizontal="center"/>
    </xf>
    <xf numFmtId="164" fontId="37" fillId="7" borderId="5" xfId="1" applyNumberFormat="1" applyFont="1" applyFill="1" applyBorder="1" applyAlignment="1">
      <alignment horizontal="left" vertical="center" wrapText="1"/>
    </xf>
    <xf numFmtId="164" fontId="37" fillId="7" borderId="5" xfId="1" applyNumberFormat="1" applyFont="1" applyFill="1" applyBorder="1" applyAlignment="1">
      <alignment horizontal="right" vertical="center" wrapText="1"/>
    </xf>
    <xf numFmtId="164" fontId="36" fillId="7" borderId="5" xfId="1" applyNumberFormat="1" applyFont="1" applyFill="1" applyBorder="1" applyAlignment="1">
      <alignment horizontal="right" vertical="center" wrapText="1"/>
    </xf>
    <xf numFmtId="0" fontId="40" fillId="7" borderId="0" xfId="1" applyFont="1" applyFill="1" applyAlignment="1">
      <alignment horizontal="center"/>
    </xf>
    <xf numFmtId="164" fontId="26" fillId="6" borderId="5" xfId="1" applyNumberFormat="1" applyFont="1" applyFill="1" applyBorder="1" applyAlignment="1">
      <alignment horizontal="right" vertical="center" wrapText="1"/>
    </xf>
    <xf numFmtId="164" fontId="13" fillId="6" borderId="5" xfId="1" applyNumberFormat="1" applyFont="1" applyFill="1" applyBorder="1" applyAlignment="1">
      <alignment horizontal="right" vertical="center" wrapText="1"/>
    </xf>
    <xf numFmtId="164" fontId="26" fillId="7" borderId="5" xfId="1" applyNumberFormat="1" applyFont="1" applyFill="1" applyBorder="1" applyAlignment="1">
      <alignment horizontal="right" vertical="center" wrapText="1"/>
    </xf>
    <xf numFmtId="164" fontId="32" fillId="7" borderId="5" xfId="1" applyNumberFormat="1" applyFont="1" applyFill="1" applyBorder="1" applyAlignment="1">
      <alignment horizontal="right" vertical="center" wrapText="1"/>
    </xf>
    <xf numFmtId="164" fontId="32" fillId="6" borderId="5" xfId="1" applyNumberFormat="1" applyFont="1" applyFill="1" applyBorder="1" applyAlignment="1">
      <alignment horizontal="right" vertical="center" wrapText="1"/>
    </xf>
    <xf numFmtId="0" fontId="45" fillId="6" borderId="0" xfId="1" applyFont="1" applyFill="1"/>
    <xf numFmtId="0" fontId="1" fillId="6" borderId="5" xfId="1" applyFill="1" applyBorder="1" applyAlignment="1">
      <alignment horizontal="center" vertical="center" wrapText="1"/>
    </xf>
    <xf numFmtId="164" fontId="1" fillId="6" borderId="5" xfId="1" applyNumberFormat="1" applyFill="1" applyBorder="1" applyAlignment="1">
      <alignment horizontal="left" vertical="center" wrapText="1"/>
    </xf>
    <xf numFmtId="164" fontId="1" fillId="6" borderId="5" xfId="1" applyNumberFormat="1" applyFill="1" applyBorder="1" applyAlignment="1">
      <alignment horizontal="right" vertical="center" wrapText="1"/>
    </xf>
    <xf numFmtId="164" fontId="45" fillId="6" borderId="5" xfId="1" applyNumberFormat="1" applyFont="1" applyFill="1" applyBorder="1" applyAlignment="1">
      <alignment horizontal="right" vertical="center" wrapText="1"/>
    </xf>
    <xf numFmtId="165" fontId="1" fillId="6" borderId="9" xfId="1" applyNumberFormat="1" applyFill="1" applyBorder="1" applyAlignment="1">
      <alignment horizontal="center"/>
    </xf>
    <xf numFmtId="165" fontId="14" fillId="6" borderId="0" xfId="1" applyNumberFormat="1" applyFont="1" applyFill="1" applyAlignment="1">
      <alignment horizontal="center"/>
    </xf>
    <xf numFmtId="164" fontId="45" fillId="6" borderId="0" xfId="1" applyNumberFormat="1" applyFont="1" applyFill="1"/>
    <xf numFmtId="0" fontId="46" fillId="6" borderId="0" xfId="1" applyFont="1" applyFill="1"/>
    <xf numFmtId="0" fontId="46" fillId="6" borderId="0" xfId="1" applyFont="1" applyFill="1" applyAlignment="1">
      <alignment horizontal="center"/>
    </xf>
    <xf numFmtId="0" fontId="2" fillId="8" borderId="0" xfId="1" applyFont="1" applyFill="1"/>
    <xf numFmtId="0" fontId="11" fillId="0" borderId="0" xfId="1" applyFont="1"/>
    <xf numFmtId="165" fontId="11" fillId="0" borderId="0" xfId="1" applyNumberFormat="1" applyFont="1"/>
    <xf numFmtId="164" fontId="11" fillId="2" borderId="2" xfId="1" applyNumberFormat="1" applyFont="1" applyFill="1" applyBorder="1" applyAlignment="1">
      <alignment vertical="center" wrapText="1"/>
    </xf>
    <xf numFmtId="164" fontId="11" fillId="2" borderId="6" xfId="1" applyNumberFormat="1" applyFont="1" applyFill="1" applyBorder="1" applyAlignment="1">
      <alignment vertical="center" wrapText="1"/>
    </xf>
    <xf numFmtId="164" fontId="11" fillId="2" borderId="3" xfId="1" applyNumberFormat="1" applyFont="1" applyFill="1" applyBorder="1" applyAlignment="1">
      <alignment vertical="center" wrapText="1"/>
    </xf>
    <xf numFmtId="0" fontId="2" fillId="2" borderId="0" xfId="1" applyFont="1" applyFill="1"/>
    <xf numFmtId="166" fontId="2" fillId="0" borderId="0" xfId="1" applyNumberFormat="1" applyFont="1"/>
    <xf numFmtId="164" fontId="2" fillId="0" borderId="10" xfId="1" applyNumberFormat="1" applyFont="1" applyBorder="1" applyAlignment="1">
      <alignment horizontal="right"/>
    </xf>
    <xf numFmtId="164" fontId="2" fillId="0" borderId="10" xfId="1" applyNumberFormat="1" applyFont="1" applyBorder="1"/>
    <xf numFmtId="0" fontId="2" fillId="0" borderId="10" xfId="1" applyFont="1" applyBorder="1" applyAlignment="1">
      <alignment horizontal="right"/>
    </xf>
    <xf numFmtId="164" fontId="24" fillId="4" borderId="30" xfId="1" applyNumberFormat="1" applyFont="1" applyFill="1" applyBorder="1" applyAlignment="1">
      <alignment horizontal="center"/>
    </xf>
    <xf numFmtId="164" fontId="24" fillId="4" borderId="0" xfId="1" applyNumberFormat="1" applyFont="1" applyFill="1" applyAlignment="1">
      <alignment horizontal="center"/>
    </xf>
    <xf numFmtId="164" fontId="9" fillId="4" borderId="30" xfId="1" applyNumberFormat="1" applyFont="1" applyFill="1" applyBorder="1" applyAlignment="1">
      <alignment horizontal="center"/>
    </xf>
    <xf numFmtId="164" fontId="9" fillId="4" borderId="0" xfId="1" applyNumberFormat="1" applyFont="1" applyFill="1" applyAlignment="1">
      <alignment horizontal="center"/>
    </xf>
    <xf numFmtId="0" fontId="9" fillId="0" borderId="0" xfId="1" applyFont="1" applyAlignment="1">
      <alignment horizontal="center"/>
    </xf>
    <xf numFmtId="2" fontId="4" fillId="0" borderId="0" xfId="1" applyNumberFormat="1" applyFont="1" applyAlignment="1">
      <alignment horizontal="center" wrapText="1"/>
    </xf>
    <xf numFmtId="165" fontId="1" fillId="0" borderId="7" xfId="1" applyNumberFormat="1" applyBorder="1" applyAlignment="1">
      <alignment horizontal="center"/>
    </xf>
    <xf numFmtId="165" fontId="1" fillId="0" borderId="8" xfId="1" applyNumberForma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164" fontId="9" fillId="4" borderId="26" xfId="1" applyNumberFormat="1" applyFont="1" applyFill="1" applyBorder="1" applyAlignment="1">
      <alignment horizontal="center"/>
    </xf>
    <xf numFmtId="164" fontId="9" fillId="4" borderId="27" xfId="1" applyNumberFormat="1" applyFont="1" applyFill="1" applyBorder="1" applyAlignment="1">
      <alignment horizontal="center"/>
    </xf>
    <xf numFmtId="164" fontId="22" fillId="4" borderId="26" xfId="1" applyNumberFormat="1" applyFont="1" applyFill="1" applyBorder="1" applyAlignment="1">
      <alignment horizontal="center"/>
    </xf>
    <xf numFmtId="0" fontId="22" fillId="4" borderId="27" xfId="1" applyFont="1" applyFill="1" applyBorder="1" applyAlignment="1">
      <alignment horizontal="center"/>
    </xf>
    <xf numFmtId="0" fontId="3" fillId="2" borderId="0" xfId="1" applyFont="1" applyFill="1" applyAlignment="1">
      <alignment horizontal="left" vertical="center" wrapText="1"/>
    </xf>
    <xf numFmtId="0" fontId="1" fillId="2" borderId="0" xfId="1" applyFill="1"/>
    <xf numFmtId="0" fontId="6" fillId="0" borderId="0" xfId="1" applyFont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60FDE2D7-2C59-4E21-9A57-E7CE73811A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812\!!!!\&#1041;&#1102;&#1076;&#1078;&#1077;&#1090;&#1085;&#1080;&#1081;%20&#1074;&#1110;&#1076;&#1076;&#1110;&#1083;\MARINA\&#1041;&#1070;&#1044;&#1046;&#1045;&#1058;%202024\2024%20&#1047;&#1052;&#1030;&#1053;&#1048;\&#1047;&#1052;&#1030;&#1053;&#1048;_4_2024\2%20&#1076;&#1086;&#1076;&#1072;&#1090;&#1086;&#1082;_2_&#1095;&#1077;&#1088;&#1074;&#1077;&#1085;&#1100;_2024.xls" TargetMode="External"/><Relationship Id="rId1" Type="http://schemas.openxmlformats.org/officeDocument/2006/relationships/externalLinkPath" Target="/812/!!!!/&#1041;&#1102;&#1076;&#1078;&#1077;&#1090;&#1085;&#1080;&#1081;%20&#1074;&#1110;&#1076;&#1076;&#1110;&#1083;/MARINA/&#1041;&#1070;&#1044;&#1046;&#1045;&#1058;%202024/2024%20&#1047;&#1052;&#1030;&#1053;&#1048;/&#1047;&#1052;&#1030;&#1053;&#1048;_4_2024/2%20&#1076;&#1086;&#1076;&#1072;&#1090;&#1086;&#1082;_2_&#1095;&#1077;&#1088;&#1074;&#1077;&#1085;&#1100;_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проект"/>
      <sheetName val="2024 затв"/>
      <sheetName val="2024 січень"/>
      <sheetName val="2024 лютий"/>
      <sheetName val="2024 квітень"/>
      <sheetName val="2024 червень"/>
    </sheetNames>
    <sheetDataSet>
      <sheetData sheetId="0"/>
      <sheetData sheetId="1"/>
      <sheetData sheetId="2"/>
      <sheetData sheetId="3">
        <row r="23">
          <cell r="F23">
            <v>4800000000</v>
          </cell>
        </row>
        <row r="32">
          <cell r="E32">
            <v>-10923078441</v>
          </cell>
        </row>
        <row r="57">
          <cell r="D57">
            <v>2210182153</v>
          </cell>
          <cell r="E57">
            <v>1216252000</v>
          </cell>
          <cell r="F57">
            <v>993930153</v>
          </cell>
          <cell r="G57">
            <v>983747248</v>
          </cell>
        </row>
        <row r="60">
          <cell r="D60">
            <v>0</v>
          </cell>
          <cell r="E60">
            <v>-10923078441</v>
          </cell>
          <cell r="F60">
            <v>10923078441</v>
          </cell>
          <cell r="G60">
            <v>10923078441</v>
          </cell>
        </row>
        <row r="62">
          <cell r="D62">
            <v>14689881241</v>
          </cell>
          <cell r="E62">
            <v>-9706826441</v>
          </cell>
          <cell r="F62">
            <v>24396707682</v>
          </cell>
          <cell r="G62">
            <v>24386524777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17B4-5E64-4505-8FCF-99BFA38710AE}">
  <sheetPr filterMode="1">
    <tabColor rgb="FFFFFF00"/>
  </sheetPr>
  <dimension ref="A1:AB126"/>
  <sheetViews>
    <sheetView tabSelected="1" view="pageBreakPreview" topLeftCell="B1" zoomScaleNormal="100" zoomScaleSheetLayoutView="100" workbookViewId="0">
      <pane xSplit="2" ySplit="10" topLeftCell="D113" activePane="bottomRight" state="frozen"/>
      <selection activeCell="B1" sqref="B1"/>
      <selection pane="topRight" activeCell="D1" sqref="D1"/>
      <selection pane="bottomLeft" activeCell="B11" sqref="B11"/>
      <selection pane="bottomRight" activeCell="W1" sqref="W1:W1048576"/>
    </sheetView>
  </sheetViews>
  <sheetFormatPr defaultColWidth="6.85546875" defaultRowHeight="15.75" x14ac:dyDescent="0.25"/>
  <cols>
    <col min="1" max="1" width="5.5703125" style="1" hidden="1" customWidth="1"/>
    <col min="2" max="2" width="9.140625" style="1" customWidth="1"/>
    <col min="3" max="3" width="72.5703125" style="1" customWidth="1"/>
    <col min="4" max="7" width="25.140625" style="1" customWidth="1"/>
    <col min="8" max="8" width="12.7109375" style="1" hidden="1" customWidth="1"/>
    <col min="9" max="9" width="13.7109375" style="1" hidden="1" customWidth="1"/>
    <col min="10" max="10" width="12.7109375" style="1" hidden="1" customWidth="1"/>
    <col min="11" max="11" width="16.140625" style="1" hidden="1" customWidth="1"/>
    <col min="12" max="12" width="10.140625" style="1" hidden="1" customWidth="1"/>
    <col min="13" max="13" width="9.85546875" style="1" hidden="1" customWidth="1"/>
    <col min="14" max="14" width="10.7109375" style="1" hidden="1" customWidth="1"/>
    <col min="15" max="15" width="8.5703125" style="1" hidden="1" customWidth="1"/>
    <col min="16" max="16" width="10.5703125" style="1" hidden="1" customWidth="1"/>
    <col min="17" max="19" width="11.28515625" style="1" hidden="1" customWidth="1"/>
    <col min="20" max="20" width="12.85546875" style="1" hidden="1" customWidth="1"/>
    <col min="21" max="21" width="7.85546875" style="1" hidden="1" customWidth="1"/>
    <col min="22" max="22" width="0" style="1" hidden="1" customWidth="1"/>
    <col min="23" max="23" width="12.5703125" style="2" hidden="1" customWidth="1"/>
    <col min="24" max="24" width="18.7109375" style="1" customWidth="1"/>
    <col min="25" max="25" width="18.85546875" style="1" customWidth="1"/>
    <col min="26" max="26" width="15.140625" style="1" customWidth="1"/>
    <col min="27" max="27" width="16" style="1" customWidth="1"/>
    <col min="28" max="28" width="11.5703125" style="1" customWidth="1"/>
    <col min="29" max="256" width="6.85546875" style="1"/>
    <col min="257" max="257" width="0" style="1" hidden="1" customWidth="1"/>
    <col min="258" max="258" width="9.140625" style="1" customWidth="1"/>
    <col min="259" max="259" width="72.5703125" style="1" customWidth="1"/>
    <col min="260" max="263" width="25.140625" style="1" customWidth="1"/>
    <col min="264" max="278" width="0" style="1" hidden="1" customWidth="1"/>
    <col min="279" max="279" width="12.5703125" style="1" customWidth="1"/>
    <col min="280" max="280" width="18.7109375" style="1" customWidth="1"/>
    <col min="281" max="281" width="18.85546875" style="1" customWidth="1"/>
    <col min="282" max="282" width="15.140625" style="1" customWidth="1"/>
    <col min="283" max="283" width="16" style="1" customWidth="1"/>
    <col min="284" max="284" width="11.5703125" style="1" customWidth="1"/>
    <col min="285" max="512" width="6.85546875" style="1"/>
    <col min="513" max="513" width="0" style="1" hidden="1" customWidth="1"/>
    <col min="514" max="514" width="9.140625" style="1" customWidth="1"/>
    <col min="515" max="515" width="72.5703125" style="1" customWidth="1"/>
    <col min="516" max="519" width="25.140625" style="1" customWidth="1"/>
    <col min="520" max="534" width="0" style="1" hidden="1" customWidth="1"/>
    <col min="535" max="535" width="12.5703125" style="1" customWidth="1"/>
    <col min="536" max="536" width="18.7109375" style="1" customWidth="1"/>
    <col min="537" max="537" width="18.85546875" style="1" customWidth="1"/>
    <col min="538" max="538" width="15.140625" style="1" customWidth="1"/>
    <col min="539" max="539" width="16" style="1" customWidth="1"/>
    <col min="540" max="540" width="11.5703125" style="1" customWidth="1"/>
    <col min="541" max="768" width="6.85546875" style="1"/>
    <col min="769" max="769" width="0" style="1" hidden="1" customWidth="1"/>
    <col min="770" max="770" width="9.140625" style="1" customWidth="1"/>
    <col min="771" max="771" width="72.5703125" style="1" customWidth="1"/>
    <col min="772" max="775" width="25.140625" style="1" customWidth="1"/>
    <col min="776" max="790" width="0" style="1" hidden="1" customWidth="1"/>
    <col min="791" max="791" width="12.5703125" style="1" customWidth="1"/>
    <col min="792" max="792" width="18.7109375" style="1" customWidth="1"/>
    <col min="793" max="793" width="18.85546875" style="1" customWidth="1"/>
    <col min="794" max="794" width="15.140625" style="1" customWidth="1"/>
    <col min="795" max="795" width="16" style="1" customWidth="1"/>
    <col min="796" max="796" width="11.5703125" style="1" customWidth="1"/>
    <col min="797" max="1024" width="6.85546875" style="1"/>
    <col min="1025" max="1025" width="0" style="1" hidden="1" customWidth="1"/>
    <col min="1026" max="1026" width="9.140625" style="1" customWidth="1"/>
    <col min="1027" max="1027" width="72.5703125" style="1" customWidth="1"/>
    <col min="1028" max="1031" width="25.140625" style="1" customWidth="1"/>
    <col min="1032" max="1046" width="0" style="1" hidden="1" customWidth="1"/>
    <col min="1047" max="1047" width="12.5703125" style="1" customWidth="1"/>
    <col min="1048" max="1048" width="18.7109375" style="1" customWidth="1"/>
    <col min="1049" max="1049" width="18.85546875" style="1" customWidth="1"/>
    <col min="1050" max="1050" width="15.140625" style="1" customWidth="1"/>
    <col min="1051" max="1051" width="16" style="1" customWidth="1"/>
    <col min="1052" max="1052" width="11.5703125" style="1" customWidth="1"/>
    <col min="1053" max="1280" width="6.85546875" style="1"/>
    <col min="1281" max="1281" width="0" style="1" hidden="1" customWidth="1"/>
    <col min="1282" max="1282" width="9.140625" style="1" customWidth="1"/>
    <col min="1283" max="1283" width="72.5703125" style="1" customWidth="1"/>
    <col min="1284" max="1287" width="25.140625" style="1" customWidth="1"/>
    <col min="1288" max="1302" width="0" style="1" hidden="1" customWidth="1"/>
    <col min="1303" max="1303" width="12.5703125" style="1" customWidth="1"/>
    <col min="1304" max="1304" width="18.7109375" style="1" customWidth="1"/>
    <col min="1305" max="1305" width="18.85546875" style="1" customWidth="1"/>
    <col min="1306" max="1306" width="15.140625" style="1" customWidth="1"/>
    <col min="1307" max="1307" width="16" style="1" customWidth="1"/>
    <col min="1308" max="1308" width="11.5703125" style="1" customWidth="1"/>
    <col min="1309" max="1536" width="6.85546875" style="1"/>
    <col min="1537" max="1537" width="0" style="1" hidden="1" customWidth="1"/>
    <col min="1538" max="1538" width="9.140625" style="1" customWidth="1"/>
    <col min="1539" max="1539" width="72.5703125" style="1" customWidth="1"/>
    <col min="1540" max="1543" width="25.140625" style="1" customWidth="1"/>
    <col min="1544" max="1558" width="0" style="1" hidden="1" customWidth="1"/>
    <col min="1559" max="1559" width="12.5703125" style="1" customWidth="1"/>
    <col min="1560" max="1560" width="18.7109375" style="1" customWidth="1"/>
    <col min="1561" max="1561" width="18.85546875" style="1" customWidth="1"/>
    <col min="1562" max="1562" width="15.140625" style="1" customWidth="1"/>
    <col min="1563" max="1563" width="16" style="1" customWidth="1"/>
    <col min="1564" max="1564" width="11.5703125" style="1" customWidth="1"/>
    <col min="1565" max="1792" width="6.85546875" style="1"/>
    <col min="1793" max="1793" width="0" style="1" hidden="1" customWidth="1"/>
    <col min="1794" max="1794" width="9.140625" style="1" customWidth="1"/>
    <col min="1795" max="1795" width="72.5703125" style="1" customWidth="1"/>
    <col min="1796" max="1799" width="25.140625" style="1" customWidth="1"/>
    <col min="1800" max="1814" width="0" style="1" hidden="1" customWidth="1"/>
    <col min="1815" max="1815" width="12.5703125" style="1" customWidth="1"/>
    <col min="1816" max="1816" width="18.7109375" style="1" customWidth="1"/>
    <col min="1817" max="1817" width="18.85546875" style="1" customWidth="1"/>
    <col min="1818" max="1818" width="15.140625" style="1" customWidth="1"/>
    <col min="1819" max="1819" width="16" style="1" customWidth="1"/>
    <col min="1820" max="1820" width="11.5703125" style="1" customWidth="1"/>
    <col min="1821" max="2048" width="6.85546875" style="1"/>
    <col min="2049" max="2049" width="0" style="1" hidden="1" customWidth="1"/>
    <col min="2050" max="2050" width="9.140625" style="1" customWidth="1"/>
    <col min="2051" max="2051" width="72.5703125" style="1" customWidth="1"/>
    <col min="2052" max="2055" width="25.140625" style="1" customWidth="1"/>
    <col min="2056" max="2070" width="0" style="1" hidden="1" customWidth="1"/>
    <col min="2071" max="2071" width="12.5703125" style="1" customWidth="1"/>
    <col min="2072" max="2072" width="18.7109375" style="1" customWidth="1"/>
    <col min="2073" max="2073" width="18.85546875" style="1" customWidth="1"/>
    <col min="2074" max="2074" width="15.140625" style="1" customWidth="1"/>
    <col min="2075" max="2075" width="16" style="1" customWidth="1"/>
    <col min="2076" max="2076" width="11.5703125" style="1" customWidth="1"/>
    <col min="2077" max="2304" width="6.85546875" style="1"/>
    <col min="2305" max="2305" width="0" style="1" hidden="1" customWidth="1"/>
    <col min="2306" max="2306" width="9.140625" style="1" customWidth="1"/>
    <col min="2307" max="2307" width="72.5703125" style="1" customWidth="1"/>
    <col min="2308" max="2311" width="25.140625" style="1" customWidth="1"/>
    <col min="2312" max="2326" width="0" style="1" hidden="1" customWidth="1"/>
    <col min="2327" max="2327" width="12.5703125" style="1" customWidth="1"/>
    <col min="2328" max="2328" width="18.7109375" style="1" customWidth="1"/>
    <col min="2329" max="2329" width="18.85546875" style="1" customWidth="1"/>
    <col min="2330" max="2330" width="15.140625" style="1" customWidth="1"/>
    <col min="2331" max="2331" width="16" style="1" customWidth="1"/>
    <col min="2332" max="2332" width="11.5703125" style="1" customWidth="1"/>
    <col min="2333" max="2560" width="6.85546875" style="1"/>
    <col min="2561" max="2561" width="0" style="1" hidden="1" customWidth="1"/>
    <col min="2562" max="2562" width="9.140625" style="1" customWidth="1"/>
    <col min="2563" max="2563" width="72.5703125" style="1" customWidth="1"/>
    <col min="2564" max="2567" width="25.140625" style="1" customWidth="1"/>
    <col min="2568" max="2582" width="0" style="1" hidden="1" customWidth="1"/>
    <col min="2583" max="2583" width="12.5703125" style="1" customWidth="1"/>
    <col min="2584" max="2584" width="18.7109375" style="1" customWidth="1"/>
    <col min="2585" max="2585" width="18.85546875" style="1" customWidth="1"/>
    <col min="2586" max="2586" width="15.140625" style="1" customWidth="1"/>
    <col min="2587" max="2587" width="16" style="1" customWidth="1"/>
    <col min="2588" max="2588" width="11.5703125" style="1" customWidth="1"/>
    <col min="2589" max="2816" width="6.85546875" style="1"/>
    <col min="2817" max="2817" width="0" style="1" hidden="1" customWidth="1"/>
    <col min="2818" max="2818" width="9.140625" style="1" customWidth="1"/>
    <col min="2819" max="2819" width="72.5703125" style="1" customWidth="1"/>
    <col min="2820" max="2823" width="25.140625" style="1" customWidth="1"/>
    <col min="2824" max="2838" width="0" style="1" hidden="1" customWidth="1"/>
    <col min="2839" max="2839" width="12.5703125" style="1" customWidth="1"/>
    <col min="2840" max="2840" width="18.7109375" style="1" customWidth="1"/>
    <col min="2841" max="2841" width="18.85546875" style="1" customWidth="1"/>
    <col min="2842" max="2842" width="15.140625" style="1" customWidth="1"/>
    <col min="2843" max="2843" width="16" style="1" customWidth="1"/>
    <col min="2844" max="2844" width="11.5703125" style="1" customWidth="1"/>
    <col min="2845" max="3072" width="6.85546875" style="1"/>
    <col min="3073" max="3073" width="0" style="1" hidden="1" customWidth="1"/>
    <col min="3074" max="3074" width="9.140625" style="1" customWidth="1"/>
    <col min="3075" max="3075" width="72.5703125" style="1" customWidth="1"/>
    <col min="3076" max="3079" width="25.140625" style="1" customWidth="1"/>
    <col min="3080" max="3094" width="0" style="1" hidden="1" customWidth="1"/>
    <col min="3095" max="3095" width="12.5703125" style="1" customWidth="1"/>
    <col min="3096" max="3096" width="18.7109375" style="1" customWidth="1"/>
    <col min="3097" max="3097" width="18.85546875" style="1" customWidth="1"/>
    <col min="3098" max="3098" width="15.140625" style="1" customWidth="1"/>
    <col min="3099" max="3099" width="16" style="1" customWidth="1"/>
    <col min="3100" max="3100" width="11.5703125" style="1" customWidth="1"/>
    <col min="3101" max="3328" width="6.85546875" style="1"/>
    <col min="3329" max="3329" width="0" style="1" hidden="1" customWidth="1"/>
    <col min="3330" max="3330" width="9.140625" style="1" customWidth="1"/>
    <col min="3331" max="3331" width="72.5703125" style="1" customWidth="1"/>
    <col min="3332" max="3335" width="25.140625" style="1" customWidth="1"/>
    <col min="3336" max="3350" width="0" style="1" hidden="1" customWidth="1"/>
    <col min="3351" max="3351" width="12.5703125" style="1" customWidth="1"/>
    <col min="3352" max="3352" width="18.7109375" style="1" customWidth="1"/>
    <col min="3353" max="3353" width="18.85546875" style="1" customWidth="1"/>
    <col min="3354" max="3354" width="15.140625" style="1" customWidth="1"/>
    <col min="3355" max="3355" width="16" style="1" customWidth="1"/>
    <col min="3356" max="3356" width="11.5703125" style="1" customWidth="1"/>
    <col min="3357" max="3584" width="6.85546875" style="1"/>
    <col min="3585" max="3585" width="0" style="1" hidden="1" customWidth="1"/>
    <col min="3586" max="3586" width="9.140625" style="1" customWidth="1"/>
    <col min="3587" max="3587" width="72.5703125" style="1" customWidth="1"/>
    <col min="3588" max="3591" width="25.140625" style="1" customWidth="1"/>
    <col min="3592" max="3606" width="0" style="1" hidden="1" customWidth="1"/>
    <col min="3607" max="3607" width="12.5703125" style="1" customWidth="1"/>
    <col min="3608" max="3608" width="18.7109375" style="1" customWidth="1"/>
    <col min="3609" max="3609" width="18.85546875" style="1" customWidth="1"/>
    <col min="3610" max="3610" width="15.140625" style="1" customWidth="1"/>
    <col min="3611" max="3611" width="16" style="1" customWidth="1"/>
    <col min="3612" max="3612" width="11.5703125" style="1" customWidth="1"/>
    <col min="3613" max="3840" width="6.85546875" style="1"/>
    <col min="3841" max="3841" width="0" style="1" hidden="1" customWidth="1"/>
    <col min="3842" max="3842" width="9.140625" style="1" customWidth="1"/>
    <col min="3843" max="3843" width="72.5703125" style="1" customWidth="1"/>
    <col min="3844" max="3847" width="25.140625" style="1" customWidth="1"/>
    <col min="3848" max="3862" width="0" style="1" hidden="1" customWidth="1"/>
    <col min="3863" max="3863" width="12.5703125" style="1" customWidth="1"/>
    <col min="3864" max="3864" width="18.7109375" style="1" customWidth="1"/>
    <col min="3865" max="3865" width="18.85546875" style="1" customWidth="1"/>
    <col min="3866" max="3866" width="15.140625" style="1" customWidth="1"/>
    <col min="3867" max="3867" width="16" style="1" customWidth="1"/>
    <col min="3868" max="3868" width="11.5703125" style="1" customWidth="1"/>
    <col min="3869" max="4096" width="6.85546875" style="1"/>
    <col min="4097" max="4097" width="0" style="1" hidden="1" customWidth="1"/>
    <col min="4098" max="4098" width="9.140625" style="1" customWidth="1"/>
    <col min="4099" max="4099" width="72.5703125" style="1" customWidth="1"/>
    <col min="4100" max="4103" width="25.140625" style="1" customWidth="1"/>
    <col min="4104" max="4118" width="0" style="1" hidden="1" customWidth="1"/>
    <col min="4119" max="4119" width="12.5703125" style="1" customWidth="1"/>
    <col min="4120" max="4120" width="18.7109375" style="1" customWidth="1"/>
    <col min="4121" max="4121" width="18.85546875" style="1" customWidth="1"/>
    <col min="4122" max="4122" width="15.140625" style="1" customWidth="1"/>
    <col min="4123" max="4123" width="16" style="1" customWidth="1"/>
    <col min="4124" max="4124" width="11.5703125" style="1" customWidth="1"/>
    <col min="4125" max="4352" width="6.85546875" style="1"/>
    <col min="4353" max="4353" width="0" style="1" hidden="1" customWidth="1"/>
    <col min="4354" max="4354" width="9.140625" style="1" customWidth="1"/>
    <col min="4355" max="4355" width="72.5703125" style="1" customWidth="1"/>
    <col min="4356" max="4359" width="25.140625" style="1" customWidth="1"/>
    <col min="4360" max="4374" width="0" style="1" hidden="1" customWidth="1"/>
    <col min="4375" max="4375" width="12.5703125" style="1" customWidth="1"/>
    <col min="4376" max="4376" width="18.7109375" style="1" customWidth="1"/>
    <col min="4377" max="4377" width="18.85546875" style="1" customWidth="1"/>
    <col min="4378" max="4378" width="15.140625" style="1" customWidth="1"/>
    <col min="4379" max="4379" width="16" style="1" customWidth="1"/>
    <col min="4380" max="4380" width="11.5703125" style="1" customWidth="1"/>
    <col min="4381" max="4608" width="6.85546875" style="1"/>
    <col min="4609" max="4609" width="0" style="1" hidden="1" customWidth="1"/>
    <col min="4610" max="4610" width="9.140625" style="1" customWidth="1"/>
    <col min="4611" max="4611" width="72.5703125" style="1" customWidth="1"/>
    <col min="4612" max="4615" width="25.140625" style="1" customWidth="1"/>
    <col min="4616" max="4630" width="0" style="1" hidden="1" customWidth="1"/>
    <col min="4631" max="4631" width="12.5703125" style="1" customWidth="1"/>
    <col min="4632" max="4632" width="18.7109375" style="1" customWidth="1"/>
    <col min="4633" max="4633" width="18.85546875" style="1" customWidth="1"/>
    <col min="4634" max="4634" width="15.140625" style="1" customWidth="1"/>
    <col min="4635" max="4635" width="16" style="1" customWidth="1"/>
    <col min="4636" max="4636" width="11.5703125" style="1" customWidth="1"/>
    <col min="4637" max="4864" width="6.85546875" style="1"/>
    <col min="4865" max="4865" width="0" style="1" hidden="1" customWidth="1"/>
    <col min="4866" max="4866" width="9.140625" style="1" customWidth="1"/>
    <col min="4867" max="4867" width="72.5703125" style="1" customWidth="1"/>
    <col min="4868" max="4871" width="25.140625" style="1" customWidth="1"/>
    <col min="4872" max="4886" width="0" style="1" hidden="1" customWidth="1"/>
    <col min="4887" max="4887" width="12.5703125" style="1" customWidth="1"/>
    <col min="4888" max="4888" width="18.7109375" style="1" customWidth="1"/>
    <col min="4889" max="4889" width="18.85546875" style="1" customWidth="1"/>
    <col min="4890" max="4890" width="15.140625" style="1" customWidth="1"/>
    <col min="4891" max="4891" width="16" style="1" customWidth="1"/>
    <col min="4892" max="4892" width="11.5703125" style="1" customWidth="1"/>
    <col min="4893" max="5120" width="6.85546875" style="1"/>
    <col min="5121" max="5121" width="0" style="1" hidden="1" customWidth="1"/>
    <col min="5122" max="5122" width="9.140625" style="1" customWidth="1"/>
    <col min="5123" max="5123" width="72.5703125" style="1" customWidth="1"/>
    <col min="5124" max="5127" width="25.140625" style="1" customWidth="1"/>
    <col min="5128" max="5142" width="0" style="1" hidden="1" customWidth="1"/>
    <col min="5143" max="5143" width="12.5703125" style="1" customWidth="1"/>
    <col min="5144" max="5144" width="18.7109375" style="1" customWidth="1"/>
    <col min="5145" max="5145" width="18.85546875" style="1" customWidth="1"/>
    <col min="5146" max="5146" width="15.140625" style="1" customWidth="1"/>
    <col min="5147" max="5147" width="16" style="1" customWidth="1"/>
    <col min="5148" max="5148" width="11.5703125" style="1" customWidth="1"/>
    <col min="5149" max="5376" width="6.85546875" style="1"/>
    <col min="5377" max="5377" width="0" style="1" hidden="1" customWidth="1"/>
    <col min="5378" max="5378" width="9.140625" style="1" customWidth="1"/>
    <col min="5379" max="5379" width="72.5703125" style="1" customWidth="1"/>
    <col min="5380" max="5383" width="25.140625" style="1" customWidth="1"/>
    <col min="5384" max="5398" width="0" style="1" hidden="1" customWidth="1"/>
    <col min="5399" max="5399" width="12.5703125" style="1" customWidth="1"/>
    <col min="5400" max="5400" width="18.7109375" style="1" customWidth="1"/>
    <col min="5401" max="5401" width="18.85546875" style="1" customWidth="1"/>
    <col min="5402" max="5402" width="15.140625" style="1" customWidth="1"/>
    <col min="5403" max="5403" width="16" style="1" customWidth="1"/>
    <col min="5404" max="5404" width="11.5703125" style="1" customWidth="1"/>
    <col min="5405" max="5632" width="6.85546875" style="1"/>
    <col min="5633" max="5633" width="0" style="1" hidden="1" customWidth="1"/>
    <col min="5634" max="5634" width="9.140625" style="1" customWidth="1"/>
    <col min="5635" max="5635" width="72.5703125" style="1" customWidth="1"/>
    <col min="5636" max="5639" width="25.140625" style="1" customWidth="1"/>
    <col min="5640" max="5654" width="0" style="1" hidden="1" customWidth="1"/>
    <col min="5655" max="5655" width="12.5703125" style="1" customWidth="1"/>
    <col min="5656" max="5656" width="18.7109375" style="1" customWidth="1"/>
    <col min="5657" max="5657" width="18.85546875" style="1" customWidth="1"/>
    <col min="5658" max="5658" width="15.140625" style="1" customWidth="1"/>
    <col min="5659" max="5659" width="16" style="1" customWidth="1"/>
    <col min="5660" max="5660" width="11.5703125" style="1" customWidth="1"/>
    <col min="5661" max="5888" width="6.85546875" style="1"/>
    <col min="5889" max="5889" width="0" style="1" hidden="1" customWidth="1"/>
    <col min="5890" max="5890" width="9.140625" style="1" customWidth="1"/>
    <col min="5891" max="5891" width="72.5703125" style="1" customWidth="1"/>
    <col min="5892" max="5895" width="25.140625" style="1" customWidth="1"/>
    <col min="5896" max="5910" width="0" style="1" hidden="1" customWidth="1"/>
    <col min="5911" max="5911" width="12.5703125" style="1" customWidth="1"/>
    <col min="5912" max="5912" width="18.7109375" style="1" customWidth="1"/>
    <col min="5913" max="5913" width="18.85546875" style="1" customWidth="1"/>
    <col min="5914" max="5914" width="15.140625" style="1" customWidth="1"/>
    <col min="5915" max="5915" width="16" style="1" customWidth="1"/>
    <col min="5916" max="5916" width="11.5703125" style="1" customWidth="1"/>
    <col min="5917" max="6144" width="6.85546875" style="1"/>
    <col min="6145" max="6145" width="0" style="1" hidden="1" customWidth="1"/>
    <col min="6146" max="6146" width="9.140625" style="1" customWidth="1"/>
    <col min="6147" max="6147" width="72.5703125" style="1" customWidth="1"/>
    <col min="6148" max="6151" width="25.140625" style="1" customWidth="1"/>
    <col min="6152" max="6166" width="0" style="1" hidden="1" customWidth="1"/>
    <col min="6167" max="6167" width="12.5703125" style="1" customWidth="1"/>
    <col min="6168" max="6168" width="18.7109375" style="1" customWidth="1"/>
    <col min="6169" max="6169" width="18.85546875" style="1" customWidth="1"/>
    <col min="6170" max="6170" width="15.140625" style="1" customWidth="1"/>
    <col min="6171" max="6171" width="16" style="1" customWidth="1"/>
    <col min="6172" max="6172" width="11.5703125" style="1" customWidth="1"/>
    <col min="6173" max="6400" width="6.85546875" style="1"/>
    <col min="6401" max="6401" width="0" style="1" hidden="1" customWidth="1"/>
    <col min="6402" max="6402" width="9.140625" style="1" customWidth="1"/>
    <col min="6403" max="6403" width="72.5703125" style="1" customWidth="1"/>
    <col min="6404" max="6407" width="25.140625" style="1" customWidth="1"/>
    <col min="6408" max="6422" width="0" style="1" hidden="1" customWidth="1"/>
    <col min="6423" max="6423" width="12.5703125" style="1" customWidth="1"/>
    <col min="6424" max="6424" width="18.7109375" style="1" customWidth="1"/>
    <col min="6425" max="6425" width="18.85546875" style="1" customWidth="1"/>
    <col min="6426" max="6426" width="15.140625" style="1" customWidth="1"/>
    <col min="6427" max="6427" width="16" style="1" customWidth="1"/>
    <col min="6428" max="6428" width="11.5703125" style="1" customWidth="1"/>
    <col min="6429" max="6656" width="6.85546875" style="1"/>
    <col min="6657" max="6657" width="0" style="1" hidden="1" customWidth="1"/>
    <col min="6658" max="6658" width="9.140625" style="1" customWidth="1"/>
    <col min="6659" max="6659" width="72.5703125" style="1" customWidth="1"/>
    <col min="6660" max="6663" width="25.140625" style="1" customWidth="1"/>
    <col min="6664" max="6678" width="0" style="1" hidden="1" customWidth="1"/>
    <col min="6679" max="6679" width="12.5703125" style="1" customWidth="1"/>
    <col min="6680" max="6680" width="18.7109375" style="1" customWidth="1"/>
    <col min="6681" max="6681" width="18.85546875" style="1" customWidth="1"/>
    <col min="6682" max="6682" width="15.140625" style="1" customWidth="1"/>
    <col min="6683" max="6683" width="16" style="1" customWidth="1"/>
    <col min="6684" max="6684" width="11.5703125" style="1" customWidth="1"/>
    <col min="6685" max="6912" width="6.85546875" style="1"/>
    <col min="6913" max="6913" width="0" style="1" hidden="1" customWidth="1"/>
    <col min="6914" max="6914" width="9.140625" style="1" customWidth="1"/>
    <col min="6915" max="6915" width="72.5703125" style="1" customWidth="1"/>
    <col min="6916" max="6919" width="25.140625" style="1" customWidth="1"/>
    <col min="6920" max="6934" width="0" style="1" hidden="1" customWidth="1"/>
    <col min="6935" max="6935" width="12.5703125" style="1" customWidth="1"/>
    <col min="6936" max="6936" width="18.7109375" style="1" customWidth="1"/>
    <col min="6937" max="6937" width="18.85546875" style="1" customWidth="1"/>
    <col min="6938" max="6938" width="15.140625" style="1" customWidth="1"/>
    <col min="6939" max="6939" width="16" style="1" customWidth="1"/>
    <col min="6940" max="6940" width="11.5703125" style="1" customWidth="1"/>
    <col min="6941" max="7168" width="6.85546875" style="1"/>
    <col min="7169" max="7169" width="0" style="1" hidden="1" customWidth="1"/>
    <col min="7170" max="7170" width="9.140625" style="1" customWidth="1"/>
    <col min="7171" max="7171" width="72.5703125" style="1" customWidth="1"/>
    <col min="7172" max="7175" width="25.140625" style="1" customWidth="1"/>
    <col min="7176" max="7190" width="0" style="1" hidden="1" customWidth="1"/>
    <col min="7191" max="7191" width="12.5703125" style="1" customWidth="1"/>
    <col min="7192" max="7192" width="18.7109375" style="1" customWidth="1"/>
    <col min="7193" max="7193" width="18.85546875" style="1" customWidth="1"/>
    <col min="7194" max="7194" width="15.140625" style="1" customWidth="1"/>
    <col min="7195" max="7195" width="16" style="1" customWidth="1"/>
    <col min="7196" max="7196" width="11.5703125" style="1" customWidth="1"/>
    <col min="7197" max="7424" width="6.85546875" style="1"/>
    <col min="7425" max="7425" width="0" style="1" hidden="1" customWidth="1"/>
    <col min="7426" max="7426" width="9.140625" style="1" customWidth="1"/>
    <col min="7427" max="7427" width="72.5703125" style="1" customWidth="1"/>
    <col min="7428" max="7431" width="25.140625" style="1" customWidth="1"/>
    <col min="7432" max="7446" width="0" style="1" hidden="1" customWidth="1"/>
    <col min="7447" max="7447" width="12.5703125" style="1" customWidth="1"/>
    <col min="7448" max="7448" width="18.7109375" style="1" customWidth="1"/>
    <col min="7449" max="7449" width="18.85546875" style="1" customWidth="1"/>
    <col min="7450" max="7450" width="15.140625" style="1" customWidth="1"/>
    <col min="7451" max="7451" width="16" style="1" customWidth="1"/>
    <col min="7452" max="7452" width="11.5703125" style="1" customWidth="1"/>
    <col min="7453" max="7680" width="6.85546875" style="1"/>
    <col min="7681" max="7681" width="0" style="1" hidden="1" customWidth="1"/>
    <col min="7682" max="7682" width="9.140625" style="1" customWidth="1"/>
    <col min="7683" max="7683" width="72.5703125" style="1" customWidth="1"/>
    <col min="7684" max="7687" width="25.140625" style="1" customWidth="1"/>
    <col min="7688" max="7702" width="0" style="1" hidden="1" customWidth="1"/>
    <col min="7703" max="7703" width="12.5703125" style="1" customWidth="1"/>
    <col min="7704" max="7704" width="18.7109375" style="1" customWidth="1"/>
    <col min="7705" max="7705" width="18.85546875" style="1" customWidth="1"/>
    <col min="7706" max="7706" width="15.140625" style="1" customWidth="1"/>
    <col min="7707" max="7707" width="16" style="1" customWidth="1"/>
    <col min="7708" max="7708" width="11.5703125" style="1" customWidth="1"/>
    <col min="7709" max="7936" width="6.85546875" style="1"/>
    <col min="7937" max="7937" width="0" style="1" hidden="1" customWidth="1"/>
    <col min="7938" max="7938" width="9.140625" style="1" customWidth="1"/>
    <col min="7939" max="7939" width="72.5703125" style="1" customWidth="1"/>
    <col min="7940" max="7943" width="25.140625" style="1" customWidth="1"/>
    <col min="7944" max="7958" width="0" style="1" hidden="1" customWidth="1"/>
    <col min="7959" max="7959" width="12.5703125" style="1" customWidth="1"/>
    <col min="7960" max="7960" width="18.7109375" style="1" customWidth="1"/>
    <col min="7961" max="7961" width="18.85546875" style="1" customWidth="1"/>
    <col min="7962" max="7962" width="15.140625" style="1" customWidth="1"/>
    <col min="7963" max="7963" width="16" style="1" customWidth="1"/>
    <col min="7964" max="7964" width="11.5703125" style="1" customWidth="1"/>
    <col min="7965" max="8192" width="6.85546875" style="1"/>
    <col min="8193" max="8193" width="0" style="1" hidden="1" customWidth="1"/>
    <col min="8194" max="8194" width="9.140625" style="1" customWidth="1"/>
    <col min="8195" max="8195" width="72.5703125" style="1" customWidth="1"/>
    <col min="8196" max="8199" width="25.140625" style="1" customWidth="1"/>
    <col min="8200" max="8214" width="0" style="1" hidden="1" customWidth="1"/>
    <col min="8215" max="8215" width="12.5703125" style="1" customWidth="1"/>
    <col min="8216" max="8216" width="18.7109375" style="1" customWidth="1"/>
    <col min="8217" max="8217" width="18.85546875" style="1" customWidth="1"/>
    <col min="8218" max="8218" width="15.140625" style="1" customWidth="1"/>
    <col min="8219" max="8219" width="16" style="1" customWidth="1"/>
    <col min="8220" max="8220" width="11.5703125" style="1" customWidth="1"/>
    <col min="8221" max="8448" width="6.85546875" style="1"/>
    <col min="8449" max="8449" width="0" style="1" hidden="1" customWidth="1"/>
    <col min="8450" max="8450" width="9.140625" style="1" customWidth="1"/>
    <col min="8451" max="8451" width="72.5703125" style="1" customWidth="1"/>
    <col min="8452" max="8455" width="25.140625" style="1" customWidth="1"/>
    <col min="8456" max="8470" width="0" style="1" hidden="1" customWidth="1"/>
    <col min="8471" max="8471" width="12.5703125" style="1" customWidth="1"/>
    <col min="8472" max="8472" width="18.7109375" style="1" customWidth="1"/>
    <col min="8473" max="8473" width="18.85546875" style="1" customWidth="1"/>
    <col min="8474" max="8474" width="15.140625" style="1" customWidth="1"/>
    <col min="8475" max="8475" width="16" style="1" customWidth="1"/>
    <col min="8476" max="8476" width="11.5703125" style="1" customWidth="1"/>
    <col min="8477" max="8704" width="6.85546875" style="1"/>
    <col min="8705" max="8705" width="0" style="1" hidden="1" customWidth="1"/>
    <col min="8706" max="8706" width="9.140625" style="1" customWidth="1"/>
    <col min="8707" max="8707" width="72.5703125" style="1" customWidth="1"/>
    <col min="8708" max="8711" width="25.140625" style="1" customWidth="1"/>
    <col min="8712" max="8726" width="0" style="1" hidden="1" customWidth="1"/>
    <col min="8727" max="8727" width="12.5703125" style="1" customWidth="1"/>
    <col min="8728" max="8728" width="18.7109375" style="1" customWidth="1"/>
    <col min="8729" max="8729" width="18.85546875" style="1" customWidth="1"/>
    <col min="8730" max="8730" width="15.140625" style="1" customWidth="1"/>
    <col min="8731" max="8731" width="16" style="1" customWidth="1"/>
    <col min="8732" max="8732" width="11.5703125" style="1" customWidth="1"/>
    <col min="8733" max="8960" width="6.85546875" style="1"/>
    <col min="8961" max="8961" width="0" style="1" hidden="1" customWidth="1"/>
    <col min="8962" max="8962" width="9.140625" style="1" customWidth="1"/>
    <col min="8963" max="8963" width="72.5703125" style="1" customWidth="1"/>
    <col min="8964" max="8967" width="25.140625" style="1" customWidth="1"/>
    <col min="8968" max="8982" width="0" style="1" hidden="1" customWidth="1"/>
    <col min="8983" max="8983" width="12.5703125" style="1" customWidth="1"/>
    <col min="8984" max="8984" width="18.7109375" style="1" customWidth="1"/>
    <col min="8985" max="8985" width="18.85546875" style="1" customWidth="1"/>
    <col min="8986" max="8986" width="15.140625" style="1" customWidth="1"/>
    <col min="8987" max="8987" width="16" style="1" customWidth="1"/>
    <col min="8988" max="8988" width="11.5703125" style="1" customWidth="1"/>
    <col min="8989" max="9216" width="6.85546875" style="1"/>
    <col min="9217" max="9217" width="0" style="1" hidden="1" customWidth="1"/>
    <col min="9218" max="9218" width="9.140625" style="1" customWidth="1"/>
    <col min="9219" max="9219" width="72.5703125" style="1" customWidth="1"/>
    <col min="9220" max="9223" width="25.140625" style="1" customWidth="1"/>
    <col min="9224" max="9238" width="0" style="1" hidden="1" customWidth="1"/>
    <col min="9239" max="9239" width="12.5703125" style="1" customWidth="1"/>
    <col min="9240" max="9240" width="18.7109375" style="1" customWidth="1"/>
    <col min="9241" max="9241" width="18.85546875" style="1" customWidth="1"/>
    <col min="9242" max="9242" width="15.140625" style="1" customWidth="1"/>
    <col min="9243" max="9243" width="16" style="1" customWidth="1"/>
    <col min="9244" max="9244" width="11.5703125" style="1" customWidth="1"/>
    <col min="9245" max="9472" width="6.85546875" style="1"/>
    <col min="9473" max="9473" width="0" style="1" hidden="1" customWidth="1"/>
    <col min="9474" max="9474" width="9.140625" style="1" customWidth="1"/>
    <col min="9475" max="9475" width="72.5703125" style="1" customWidth="1"/>
    <col min="9476" max="9479" width="25.140625" style="1" customWidth="1"/>
    <col min="9480" max="9494" width="0" style="1" hidden="1" customWidth="1"/>
    <col min="9495" max="9495" width="12.5703125" style="1" customWidth="1"/>
    <col min="9496" max="9496" width="18.7109375" style="1" customWidth="1"/>
    <col min="9497" max="9497" width="18.85546875" style="1" customWidth="1"/>
    <col min="9498" max="9498" width="15.140625" style="1" customWidth="1"/>
    <col min="9499" max="9499" width="16" style="1" customWidth="1"/>
    <col min="9500" max="9500" width="11.5703125" style="1" customWidth="1"/>
    <col min="9501" max="9728" width="6.85546875" style="1"/>
    <col min="9729" max="9729" width="0" style="1" hidden="1" customWidth="1"/>
    <col min="9730" max="9730" width="9.140625" style="1" customWidth="1"/>
    <col min="9731" max="9731" width="72.5703125" style="1" customWidth="1"/>
    <col min="9732" max="9735" width="25.140625" style="1" customWidth="1"/>
    <col min="9736" max="9750" width="0" style="1" hidden="1" customWidth="1"/>
    <col min="9751" max="9751" width="12.5703125" style="1" customWidth="1"/>
    <col min="9752" max="9752" width="18.7109375" style="1" customWidth="1"/>
    <col min="9753" max="9753" width="18.85546875" style="1" customWidth="1"/>
    <col min="9754" max="9754" width="15.140625" style="1" customWidth="1"/>
    <col min="9755" max="9755" width="16" style="1" customWidth="1"/>
    <col min="9756" max="9756" width="11.5703125" style="1" customWidth="1"/>
    <col min="9757" max="9984" width="6.85546875" style="1"/>
    <col min="9985" max="9985" width="0" style="1" hidden="1" customWidth="1"/>
    <col min="9986" max="9986" width="9.140625" style="1" customWidth="1"/>
    <col min="9987" max="9987" width="72.5703125" style="1" customWidth="1"/>
    <col min="9988" max="9991" width="25.140625" style="1" customWidth="1"/>
    <col min="9992" max="10006" width="0" style="1" hidden="1" customWidth="1"/>
    <col min="10007" max="10007" width="12.5703125" style="1" customWidth="1"/>
    <col min="10008" max="10008" width="18.7109375" style="1" customWidth="1"/>
    <col min="10009" max="10009" width="18.85546875" style="1" customWidth="1"/>
    <col min="10010" max="10010" width="15.140625" style="1" customWidth="1"/>
    <col min="10011" max="10011" width="16" style="1" customWidth="1"/>
    <col min="10012" max="10012" width="11.5703125" style="1" customWidth="1"/>
    <col min="10013" max="10240" width="6.85546875" style="1"/>
    <col min="10241" max="10241" width="0" style="1" hidden="1" customWidth="1"/>
    <col min="10242" max="10242" width="9.140625" style="1" customWidth="1"/>
    <col min="10243" max="10243" width="72.5703125" style="1" customWidth="1"/>
    <col min="10244" max="10247" width="25.140625" style="1" customWidth="1"/>
    <col min="10248" max="10262" width="0" style="1" hidden="1" customWidth="1"/>
    <col min="10263" max="10263" width="12.5703125" style="1" customWidth="1"/>
    <col min="10264" max="10264" width="18.7109375" style="1" customWidth="1"/>
    <col min="10265" max="10265" width="18.85546875" style="1" customWidth="1"/>
    <col min="10266" max="10266" width="15.140625" style="1" customWidth="1"/>
    <col min="10267" max="10267" width="16" style="1" customWidth="1"/>
    <col min="10268" max="10268" width="11.5703125" style="1" customWidth="1"/>
    <col min="10269" max="10496" width="6.85546875" style="1"/>
    <col min="10497" max="10497" width="0" style="1" hidden="1" customWidth="1"/>
    <col min="10498" max="10498" width="9.140625" style="1" customWidth="1"/>
    <col min="10499" max="10499" width="72.5703125" style="1" customWidth="1"/>
    <col min="10500" max="10503" width="25.140625" style="1" customWidth="1"/>
    <col min="10504" max="10518" width="0" style="1" hidden="1" customWidth="1"/>
    <col min="10519" max="10519" width="12.5703125" style="1" customWidth="1"/>
    <col min="10520" max="10520" width="18.7109375" style="1" customWidth="1"/>
    <col min="10521" max="10521" width="18.85546875" style="1" customWidth="1"/>
    <col min="10522" max="10522" width="15.140625" style="1" customWidth="1"/>
    <col min="10523" max="10523" width="16" style="1" customWidth="1"/>
    <col min="10524" max="10524" width="11.5703125" style="1" customWidth="1"/>
    <col min="10525" max="10752" width="6.85546875" style="1"/>
    <col min="10753" max="10753" width="0" style="1" hidden="1" customWidth="1"/>
    <col min="10754" max="10754" width="9.140625" style="1" customWidth="1"/>
    <col min="10755" max="10755" width="72.5703125" style="1" customWidth="1"/>
    <col min="10756" max="10759" width="25.140625" style="1" customWidth="1"/>
    <col min="10760" max="10774" width="0" style="1" hidden="1" customWidth="1"/>
    <col min="10775" max="10775" width="12.5703125" style="1" customWidth="1"/>
    <col min="10776" max="10776" width="18.7109375" style="1" customWidth="1"/>
    <col min="10777" max="10777" width="18.85546875" style="1" customWidth="1"/>
    <col min="10778" max="10778" width="15.140625" style="1" customWidth="1"/>
    <col min="10779" max="10779" width="16" style="1" customWidth="1"/>
    <col min="10780" max="10780" width="11.5703125" style="1" customWidth="1"/>
    <col min="10781" max="11008" width="6.85546875" style="1"/>
    <col min="11009" max="11009" width="0" style="1" hidden="1" customWidth="1"/>
    <col min="11010" max="11010" width="9.140625" style="1" customWidth="1"/>
    <col min="11011" max="11011" width="72.5703125" style="1" customWidth="1"/>
    <col min="11012" max="11015" width="25.140625" style="1" customWidth="1"/>
    <col min="11016" max="11030" width="0" style="1" hidden="1" customWidth="1"/>
    <col min="11031" max="11031" width="12.5703125" style="1" customWidth="1"/>
    <col min="11032" max="11032" width="18.7109375" style="1" customWidth="1"/>
    <col min="11033" max="11033" width="18.85546875" style="1" customWidth="1"/>
    <col min="11034" max="11034" width="15.140625" style="1" customWidth="1"/>
    <col min="11035" max="11035" width="16" style="1" customWidth="1"/>
    <col min="11036" max="11036" width="11.5703125" style="1" customWidth="1"/>
    <col min="11037" max="11264" width="6.85546875" style="1"/>
    <col min="11265" max="11265" width="0" style="1" hidden="1" customWidth="1"/>
    <col min="11266" max="11266" width="9.140625" style="1" customWidth="1"/>
    <col min="11267" max="11267" width="72.5703125" style="1" customWidth="1"/>
    <col min="11268" max="11271" width="25.140625" style="1" customWidth="1"/>
    <col min="11272" max="11286" width="0" style="1" hidden="1" customWidth="1"/>
    <col min="11287" max="11287" width="12.5703125" style="1" customWidth="1"/>
    <col min="11288" max="11288" width="18.7109375" style="1" customWidth="1"/>
    <col min="11289" max="11289" width="18.85546875" style="1" customWidth="1"/>
    <col min="11290" max="11290" width="15.140625" style="1" customWidth="1"/>
    <col min="11291" max="11291" width="16" style="1" customWidth="1"/>
    <col min="11292" max="11292" width="11.5703125" style="1" customWidth="1"/>
    <col min="11293" max="11520" width="6.85546875" style="1"/>
    <col min="11521" max="11521" width="0" style="1" hidden="1" customWidth="1"/>
    <col min="11522" max="11522" width="9.140625" style="1" customWidth="1"/>
    <col min="11523" max="11523" width="72.5703125" style="1" customWidth="1"/>
    <col min="11524" max="11527" width="25.140625" style="1" customWidth="1"/>
    <col min="11528" max="11542" width="0" style="1" hidden="1" customWidth="1"/>
    <col min="11543" max="11543" width="12.5703125" style="1" customWidth="1"/>
    <col min="11544" max="11544" width="18.7109375" style="1" customWidth="1"/>
    <col min="11545" max="11545" width="18.85546875" style="1" customWidth="1"/>
    <col min="11546" max="11546" width="15.140625" style="1" customWidth="1"/>
    <col min="11547" max="11547" width="16" style="1" customWidth="1"/>
    <col min="11548" max="11548" width="11.5703125" style="1" customWidth="1"/>
    <col min="11549" max="11776" width="6.85546875" style="1"/>
    <col min="11777" max="11777" width="0" style="1" hidden="1" customWidth="1"/>
    <col min="11778" max="11778" width="9.140625" style="1" customWidth="1"/>
    <col min="11779" max="11779" width="72.5703125" style="1" customWidth="1"/>
    <col min="11780" max="11783" width="25.140625" style="1" customWidth="1"/>
    <col min="11784" max="11798" width="0" style="1" hidden="1" customWidth="1"/>
    <col min="11799" max="11799" width="12.5703125" style="1" customWidth="1"/>
    <col min="11800" max="11800" width="18.7109375" style="1" customWidth="1"/>
    <col min="11801" max="11801" width="18.85546875" style="1" customWidth="1"/>
    <col min="11802" max="11802" width="15.140625" style="1" customWidth="1"/>
    <col min="11803" max="11803" width="16" style="1" customWidth="1"/>
    <col min="11804" max="11804" width="11.5703125" style="1" customWidth="1"/>
    <col min="11805" max="12032" width="6.85546875" style="1"/>
    <col min="12033" max="12033" width="0" style="1" hidden="1" customWidth="1"/>
    <col min="12034" max="12034" width="9.140625" style="1" customWidth="1"/>
    <col min="12035" max="12035" width="72.5703125" style="1" customWidth="1"/>
    <col min="12036" max="12039" width="25.140625" style="1" customWidth="1"/>
    <col min="12040" max="12054" width="0" style="1" hidden="1" customWidth="1"/>
    <col min="12055" max="12055" width="12.5703125" style="1" customWidth="1"/>
    <col min="12056" max="12056" width="18.7109375" style="1" customWidth="1"/>
    <col min="12057" max="12057" width="18.85546875" style="1" customWidth="1"/>
    <col min="12058" max="12058" width="15.140625" style="1" customWidth="1"/>
    <col min="12059" max="12059" width="16" style="1" customWidth="1"/>
    <col min="12060" max="12060" width="11.5703125" style="1" customWidth="1"/>
    <col min="12061" max="12288" width="6.85546875" style="1"/>
    <col min="12289" max="12289" width="0" style="1" hidden="1" customWidth="1"/>
    <col min="12290" max="12290" width="9.140625" style="1" customWidth="1"/>
    <col min="12291" max="12291" width="72.5703125" style="1" customWidth="1"/>
    <col min="12292" max="12295" width="25.140625" style="1" customWidth="1"/>
    <col min="12296" max="12310" width="0" style="1" hidden="1" customWidth="1"/>
    <col min="12311" max="12311" width="12.5703125" style="1" customWidth="1"/>
    <col min="12312" max="12312" width="18.7109375" style="1" customWidth="1"/>
    <col min="12313" max="12313" width="18.85546875" style="1" customWidth="1"/>
    <col min="12314" max="12314" width="15.140625" style="1" customWidth="1"/>
    <col min="12315" max="12315" width="16" style="1" customWidth="1"/>
    <col min="12316" max="12316" width="11.5703125" style="1" customWidth="1"/>
    <col min="12317" max="12544" width="6.85546875" style="1"/>
    <col min="12545" max="12545" width="0" style="1" hidden="1" customWidth="1"/>
    <col min="12546" max="12546" width="9.140625" style="1" customWidth="1"/>
    <col min="12547" max="12547" width="72.5703125" style="1" customWidth="1"/>
    <col min="12548" max="12551" width="25.140625" style="1" customWidth="1"/>
    <col min="12552" max="12566" width="0" style="1" hidden="1" customWidth="1"/>
    <col min="12567" max="12567" width="12.5703125" style="1" customWidth="1"/>
    <col min="12568" max="12568" width="18.7109375" style="1" customWidth="1"/>
    <col min="12569" max="12569" width="18.85546875" style="1" customWidth="1"/>
    <col min="12570" max="12570" width="15.140625" style="1" customWidth="1"/>
    <col min="12571" max="12571" width="16" style="1" customWidth="1"/>
    <col min="12572" max="12572" width="11.5703125" style="1" customWidth="1"/>
    <col min="12573" max="12800" width="6.85546875" style="1"/>
    <col min="12801" max="12801" width="0" style="1" hidden="1" customWidth="1"/>
    <col min="12802" max="12802" width="9.140625" style="1" customWidth="1"/>
    <col min="12803" max="12803" width="72.5703125" style="1" customWidth="1"/>
    <col min="12804" max="12807" width="25.140625" style="1" customWidth="1"/>
    <col min="12808" max="12822" width="0" style="1" hidden="1" customWidth="1"/>
    <col min="12823" max="12823" width="12.5703125" style="1" customWidth="1"/>
    <col min="12824" max="12824" width="18.7109375" style="1" customWidth="1"/>
    <col min="12825" max="12825" width="18.85546875" style="1" customWidth="1"/>
    <col min="12826" max="12826" width="15.140625" style="1" customWidth="1"/>
    <col min="12827" max="12827" width="16" style="1" customWidth="1"/>
    <col min="12828" max="12828" width="11.5703125" style="1" customWidth="1"/>
    <col min="12829" max="13056" width="6.85546875" style="1"/>
    <col min="13057" max="13057" width="0" style="1" hidden="1" customWidth="1"/>
    <col min="13058" max="13058" width="9.140625" style="1" customWidth="1"/>
    <col min="13059" max="13059" width="72.5703125" style="1" customWidth="1"/>
    <col min="13060" max="13063" width="25.140625" style="1" customWidth="1"/>
    <col min="13064" max="13078" width="0" style="1" hidden="1" customWidth="1"/>
    <col min="13079" max="13079" width="12.5703125" style="1" customWidth="1"/>
    <col min="13080" max="13080" width="18.7109375" style="1" customWidth="1"/>
    <col min="13081" max="13081" width="18.85546875" style="1" customWidth="1"/>
    <col min="13082" max="13082" width="15.140625" style="1" customWidth="1"/>
    <col min="13083" max="13083" width="16" style="1" customWidth="1"/>
    <col min="13084" max="13084" width="11.5703125" style="1" customWidth="1"/>
    <col min="13085" max="13312" width="6.85546875" style="1"/>
    <col min="13313" max="13313" width="0" style="1" hidden="1" customWidth="1"/>
    <col min="13314" max="13314" width="9.140625" style="1" customWidth="1"/>
    <col min="13315" max="13315" width="72.5703125" style="1" customWidth="1"/>
    <col min="13316" max="13319" width="25.140625" style="1" customWidth="1"/>
    <col min="13320" max="13334" width="0" style="1" hidden="1" customWidth="1"/>
    <col min="13335" max="13335" width="12.5703125" style="1" customWidth="1"/>
    <col min="13336" max="13336" width="18.7109375" style="1" customWidth="1"/>
    <col min="13337" max="13337" width="18.85546875" style="1" customWidth="1"/>
    <col min="13338" max="13338" width="15.140625" style="1" customWidth="1"/>
    <col min="13339" max="13339" width="16" style="1" customWidth="1"/>
    <col min="13340" max="13340" width="11.5703125" style="1" customWidth="1"/>
    <col min="13341" max="13568" width="6.85546875" style="1"/>
    <col min="13569" max="13569" width="0" style="1" hidden="1" customWidth="1"/>
    <col min="13570" max="13570" width="9.140625" style="1" customWidth="1"/>
    <col min="13571" max="13571" width="72.5703125" style="1" customWidth="1"/>
    <col min="13572" max="13575" width="25.140625" style="1" customWidth="1"/>
    <col min="13576" max="13590" width="0" style="1" hidden="1" customWidth="1"/>
    <col min="13591" max="13591" width="12.5703125" style="1" customWidth="1"/>
    <col min="13592" max="13592" width="18.7109375" style="1" customWidth="1"/>
    <col min="13593" max="13593" width="18.85546875" style="1" customWidth="1"/>
    <col min="13594" max="13594" width="15.140625" style="1" customWidth="1"/>
    <col min="13595" max="13595" width="16" style="1" customWidth="1"/>
    <col min="13596" max="13596" width="11.5703125" style="1" customWidth="1"/>
    <col min="13597" max="13824" width="6.85546875" style="1"/>
    <col min="13825" max="13825" width="0" style="1" hidden="1" customWidth="1"/>
    <col min="13826" max="13826" width="9.140625" style="1" customWidth="1"/>
    <col min="13827" max="13827" width="72.5703125" style="1" customWidth="1"/>
    <col min="13828" max="13831" width="25.140625" style="1" customWidth="1"/>
    <col min="13832" max="13846" width="0" style="1" hidden="1" customWidth="1"/>
    <col min="13847" max="13847" width="12.5703125" style="1" customWidth="1"/>
    <col min="13848" max="13848" width="18.7109375" style="1" customWidth="1"/>
    <col min="13849" max="13849" width="18.85546875" style="1" customWidth="1"/>
    <col min="13850" max="13850" width="15.140625" style="1" customWidth="1"/>
    <col min="13851" max="13851" width="16" style="1" customWidth="1"/>
    <col min="13852" max="13852" width="11.5703125" style="1" customWidth="1"/>
    <col min="13853" max="14080" width="6.85546875" style="1"/>
    <col min="14081" max="14081" width="0" style="1" hidden="1" customWidth="1"/>
    <col min="14082" max="14082" width="9.140625" style="1" customWidth="1"/>
    <col min="14083" max="14083" width="72.5703125" style="1" customWidth="1"/>
    <col min="14084" max="14087" width="25.140625" style="1" customWidth="1"/>
    <col min="14088" max="14102" width="0" style="1" hidden="1" customWidth="1"/>
    <col min="14103" max="14103" width="12.5703125" style="1" customWidth="1"/>
    <col min="14104" max="14104" width="18.7109375" style="1" customWidth="1"/>
    <col min="14105" max="14105" width="18.85546875" style="1" customWidth="1"/>
    <col min="14106" max="14106" width="15.140625" style="1" customWidth="1"/>
    <col min="14107" max="14107" width="16" style="1" customWidth="1"/>
    <col min="14108" max="14108" width="11.5703125" style="1" customWidth="1"/>
    <col min="14109" max="14336" width="6.85546875" style="1"/>
    <col min="14337" max="14337" width="0" style="1" hidden="1" customWidth="1"/>
    <col min="14338" max="14338" width="9.140625" style="1" customWidth="1"/>
    <col min="14339" max="14339" width="72.5703125" style="1" customWidth="1"/>
    <col min="14340" max="14343" width="25.140625" style="1" customWidth="1"/>
    <col min="14344" max="14358" width="0" style="1" hidden="1" customWidth="1"/>
    <col min="14359" max="14359" width="12.5703125" style="1" customWidth="1"/>
    <col min="14360" max="14360" width="18.7109375" style="1" customWidth="1"/>
    <col min="14361" max="14361" width="18.85546875" style="1" customWidth="1"/>
    <col min="14362" max="14362" width="15.140625" style="1" customWidth="1"/>
    <col min="14363" max="14363" width="16" style="1" customWidth="1"/>
    <col min="14364" max="14364" width="11.5703125" style="1" customWidth="1"/>
    <col min="14365" max="14592" width="6.85546875" style="1"/>
    <col min="14593" max="14593" width="0" style="1" hidden="1" customWidth="1"/>
    <col min="14594" max="14594" width="9.140625" style="1" customWidth="1"/>
    <col min="14595" max="14595" width="72.5703125" style="1" customWidth="1"/>
    <col min="14596" max="14599" width="25.140625" style="1" customWidth="1"/>
    <col min="14600" max="14614" width="0" style="1" hidden="1" customWidth="1"/>
    <col min="14615" max="14615" width="12.5703125" style="1" customWidth="1"/>
    <col min="14616" max="14616" width="18.7109375" style="1" customWidth="1"/>
    <col min="14617" max="14617" width="18.85546875" style="1" customWidth="1"/>
    <col min="14618" max="14618" width="15.140625" style="1" customWidth="1"/>
    <col min="14619" max="14619" width="16" style="1" customWidth="1"/>
    <col min="14620" max="14620" width="11.5703125" style="1" customWidth="1"/>
    <col min="14621" max="14848" width="6.85546875" style="1"/>
    <col min="14849" max="14849" width="0" style="1" hidden="1" customWidth="1"/>
    <col min="14850" max="14850" width="9.140625" style="1" customWidth="1"/>
    <col min="14851" max="14851" width="72.5703125" style="1" customWidth="1"/>
    <col min="14852" max="14855" width="25.140625" style="1" customWidth="1"/>
    <col min="14856" max="14870" width="0" style="1" hidden="1" customWidth="1"/>
    <col min="14871" max="14871" width="12.5703125" style="1" customWidth="1"/>
    <col min="14872" max="14872" width="18.7109375" style="1" customWidth="1"/>
    <col min="14873" max="14873" width="18.85546875" style="1" customWidth="1"/>
    <col min="14874" max="14874" width="15.140625" style="1" customWidth="1"/>
    <col min="14875" max="14875" width="16" style="1" customWidth="1"/>
    <col min="14876" max="14876" width="11.5703125" style="1" customWidth="1"/>
    <col min="14877" max="15104" width="6.85546875" style="1"/>
    <col min="15105" max="15105" width="0" style="1" hidden="1" customWidth="1"/>
    <col min="15106" max="15106" width="9.140625" style="1" customWidth="1"/>
    <col min="15107" max="15107" width="72.5703125" style="1" customWidth="1"/>
    <col min="15108" max="15111" width="25.140625" style="1" customWidth="1"/>
    <col min="15112" max="15126" width="0" style="1" hidden="1" customWidth="1"/>
    <col min="15127" max="15127" width="12.5703125" style="1" customWidth="1"/>
    <col min="15128" max="15128" width="18.7109375" style="1" customWidth="1"/>
    <col min="15129" max="15129" width="18.85546875" style="1" customWidth="1"/>
    <col min="15130" max="15130" width="15.140625" style="1" customWidth="1"/>
    <col min="15131" max="15131" width="16" style="1" customWidth="1"/>
    <col min="15132" max="15132" width="11.5703125" style="1" customWidth="1"/>
    <col min="15133" max="15360" width="6.85546875" style="1"/>
    <col min="15361" max="15361" width="0" style="1" hidden="1" customWidth="1"/>
    <col min="15362" max="15362" width="9.140625" style="1" customWidth="1"/>
    <col min="15363" max="15363" width="72.5703125" style="1" customWidth="1"/>
    <col min="15364" max="15367" width="25.140625" style="1" customWidth="1"/>
    <col min="15368" max="15382" width="0" style="1" hidden="1" customWidth="1"/>
    <col min="15383" max="15383" width="12.5703125" style="1" customWidth="1"/>
    <col min="15384" max="15384" width="18.7109375" style="1" customWidth="1"/>
    <col min="15385" max="15385" width="18.85546875" style="1" customWidth="1"/>
    <col min="15386" max="15386" width="15.140625" style="1" customWidth="1"/>
    <col min="15387" max="15387" width="16" style="1" customWidth="1"/>
    <col min="15388" max="15388" width="11.5703125" style="1" customWidth="1"/>
    <col min="15389" max="15616" width="6.85546875" style="1"/>
    <col min="15617" max="15617" width="0" style="1" hidden="1" customWidth="1"/>
    <col min="15618" max="15618" width="9.140625" style="1" customWidth="1"/>
    <col min="15619" max="15619" width="72.5703125" style="1" customWidth="1"/>
    <col min="15620" max="15623" width="25.140625" style="1" customWidth="1"/>
    <col min="15624" max="15638" width="0" style="1" hidden="1" customWidth="1"/>
    <col min="15639" max="15639" width="12.5703125" style="1" customWidth="1"/>
    <col min="15640" max="15640" width="18.7109375" style="1" customWidth="1"/>
    <col min="15641" max="15641" width="18.85546875" style="1" customWidth="1"/>
    <col min="15642" max="15642" width="15.140625" style="1" customWidth="1"/>
    <col min="15643" max="15643" width="16" style="1" customWidth="1"/>
    <col min="15644" max="15644" width="11.5703125" style="1" customWidth="1"/>
    <col min="15645" max="15872" width="6.85546875" style="1"/>
    <col min="15873" max="15873" width="0" style="1" hidden="1" customWidth="1"/>
    <col min="15874" max="15874" width="9.140625" style="1" customWidth="1"/>
    <col min="15875" max="15875" width="72.5703125" style="1" customWidth="1"/>
    <col min="15876" max="15879" width="25.140625" style="1" customWidth="1"/>
    <col min="15880" max="15894" width="0" style="1" hidden="1" customWidth="1"/>
    <col min="15895" max="15895" width="12.5703125" style="1" customWidth="1"/>
    <col min="15896" max="15896" width="18.7109375" style="1" customWidth="1"/>
    <col min="15897" max="15897" width="18.85546875" style="1" customWidth="1"/>
    <col min="15898" max="15898" width="15.140625" style="1" customWidth="1"/>
    <col min="15899" max="15899" width="16" style="1" customWidth="1"/>
    <col min="15900" max="15900" width="11.5703125" style="1" customWidth="1"/>
    <col min="15901" max="16128" width="6.85546875" style="1"/>
    <col min="16129" max="16129" width="0" style="1" hidden="1" customWidth="1"/>
    <col min="16130" max="16130" width="9.140625" style="1" customWidth="1"/>
    <col min="16131" max="16131" width="72.5703125" style="1" customWidth="1"/>
    <col min="16132" max="16135" width="25.140625" style="1" customWidth="1"/>
    <col min="16136" max="16150" width="0" style="1" hidden="1" customWidth="1"/>
    <col min="16151" max="16151" width="12.5703125" style="1" customWidth="1"/>
    <col min="16152" max="16152" width="18.7109375" style="1" customWidth="1"/>
    <col min="16153" max="16153" width="18.85546875" style="1" customWidth="1"/>
    <col min="16154" max="16154" width="15.140625" style="1" customWidth="1"/>
    <col min="16155" max="16155" width="16" style="1" customWidth="1"/>
    <col min="16156" max="16156" width="11.5703125" style="1" customWidth="1"/>
    <col min="16157" max="16384" width="6.85546875" style="1"/>
  </cols>
  <sheetData>
    <row r="1" spans="1:23" ht="13.5" customHeight="1" x14ac:dyDescent="0.25">
      <c r="F1" s="234" t="s">
        <v>0</v>
      </c>
      <c r="G1" s="235"/>
    </row>
    <row r="2" spans="1:23" ht="56.25" customHeight="1" x14ac:dyDescent="0.25">
      <c r="F2" s="235"/>
      <c r="G2" s="235"/>
    </row>
    <row r="3" spans="1:23" ht="20.25" customHeight="1" x14ac:dyDescent="0.25">
      <c r="F3" s="3" t="s">
        <v>1</v>
      </c>
      <c r="G3" s="4" t="s">
        <v>2</v>
      </c>
    </row>
    <row r="4" spans="1:23" ht="48" customHeight="1" x14ac:dyDescent="0.3">
      <c r="C4" s="236" t="s">
        <v>3</v>
      </c>
      <c r="D4" s="236"/>
      <c r="E4" s="236"/>
      <c r="F4" s="236"/>
    </row>
    <row r="5" spans="1:23" ht="16.5" customHeight="1" x14ac:dyDescent="0.3">
      <c r="C5" s="5">
        <v>2600000000</v>
      </c>
      <c r="D5" s="6"/>
      <c r="E5" s="6"/>
      <c r="F5" s="6"/>
    </row>
    <row r="6" spans="1:23" ht="17.25" customHeight="1" x14ac:dyDescent="0.3">
      <c r="C6" s="7" t="s">
        <v>4</v>
      </c>
      <c r="D6" s="6"/>
      <c r="E6" s="6"/>
      <c r="F6" s="6"/>
    </row>
    <row r="7" spans="1:23" ht="21" customHeight="1" x14ac:dyDescent="0.25">
      <c r="G7" s="8" t="s">
        <v>5</v>
      </c>
    </row>
    <row r="8" spans="1:23" ht="15.75" customHeight="1" x14ac:dyDescent="0.25">
      <c r="A8" s="9"/>
      <c r="B8" s="237" t="s">
        <v>6</v>
      </c>
      <c r="C8" s="237" t="s">
        <v>7</v>
      </c>
      <c r="D8" s="237" t="s">
        <v>8</v>
      </c>
      <c r="E8" s="237" t="s">
        <v>9</v>
      </c>
      <c r="F8" s="239" t="s">
        <v>10</v>
      </c>
      <c r="G8" s="240"/>
      <c r="H8" s="9"/>
      <c r="I8" s="9"/>
      <c r="J8" s="9"/>
      <c r="K8" s="9"/>
      <c r="L8" s="223"/>
      <c r="M8" s="223"/>
      <c r="N8" s="223"/>
      <c r="O8" s="9"/>
      <c r="P8" s="9"/>
      <c r="Q8" s="9"/>
      <c r="R8" s="9"/>
      <c r="S8" s="9"/>
      <c r="T8" s="9"/>
      <c r="U8" s="9"/>
      <c r="V8" s="9"/>
      <c r="W8" s="224" t="s">
        <v>11</v>
      </c>
    </row>
    <row r="9" spans="1:23" ht="31.5" customHeight="1" x14ac:dyDescent="0.25">
      <c r="A9" s="9"/>
      <c r="B9" s="238"/>
      <c r="C9" s="238"/>
      <c r="D9" s="238"/>
      <c r="E9" s="238"/>
      <c r="F9" s="11" t="s">
        <v>12</v>
      </c>
      <c r="G9" s="11" t="s">
        <v>13</v>
      </c>
      <c r="H9" s="9"/>
      <c r="I9" s="9"/>
      <c r="J9" s="9"/>
      <c r="K9" s="9"/>
      <c r="L9" s="12"/>
      <c r="M9" s="12"/>
      <c r="N9" s="12"/>
      <c r="O9" s="9"/>
      <c r="P9" s="9"/>
      <c r="Q9" s="9"/>
      <c r="R9" s="9"/>
      <c r="S9" s="9"/>
      <c r="T9" s="9"/>
      <c r="U9" s="9"/>
      <c r="V9" s="9"/>
      <c r="W9" s="224"/>
    </row>
    <row r="10" spans="1:23" s="9" customFormat="1" ht="15" x14ac:dyDescent="0.25">
      <c r="B10" s="13">
        <v>2</v>
      </c>
      <c r="C10" s="14">
        <v>3</v>
      </c>
      <c r="D10" s="14">
        <v>3</v>
      </c>
      <c r="E10" s="13">
        <v>4</v>
      </c>
      <c r="F10" s="15">
        <v>5</v>
      </c>
      <c r="G10" s="15">
        <v>6</v>
      </c>
      <c r="W10" s="16">
        <v>1</v>
      </c>
    </row>
    <row r="11" spans="1:23" ht="15.75" customHeight="1" x14ac:dyDescent="0.25">
      <c r="B11" s="17"/>
      <c r="C11" s="17" t="s">
        <v>14</v>
      </c>
      <c r="D11" s="18"/>
      <c r="E11" s="18"/>
      <c r="F11" s="18"/>
      <c r="G11" s="19"/>
      <c r="W11" s="16">
        <v>1</v>
      </c>
    </row>
    <row r="12" spans="1:23" ht="20.25" x14ac:dyDescent="0.25">
      <c r="B12" s="20">
        <v>200000</v>
      </c>
      <c r="C12" s="21" t="s">
        <v>15</v>
      </c>
      <c r="D12" s="22">
        <f t="shared" ref="D12:D27" si="0">E12+F12</f>
        <v>9327526853</v>
      </c>
      <c r="E12" s="22">
        <f>E13+E17+E28</f>
        <v>-14556333229</v>
      </c>
      <c r="F12" s="22">
        <f>F13+F17+F28</f>
        <v>23883860082</v>
      </c>
      <c r="G12" s="22">
        <f>G13+G17+G28</f>
        <v>23424885517</v>
      </c>
      <c r="W12" s="16">
        <v>1</v>
      </c>
    </row>
    <row r="13" spans="1:23" ht="20.25" x14ac:dyDescent="0.25">
      <c r="B13" s="20">
        <v>202000</v>
      </c>
      <c r="C13" s="21" t="s">
        <v>16</v>
      </c>
      <c r="D13" s="22">
        <f t="shared" si="0"/>
        <v>-342800912</v>
      </c>
      <c r="E13" s="22">
        <f>E14</f>
        <v>0</v>
      </c>
      <c r="F13" s="22">
        <f>F14</f>
        <v>-342800912</v>
      </c>
      <c r="G13" s="22">
        <f>G14</f>
        <v>-342800912</v>
      </c>
      <c r="W13" s="16">
        <v>1</v>
      </c>
    </row>
    <row r="14" spans="1:23" ht="20.25" x14ac:dyDescent="0.25">
      <c r="B14" s="20">
        <v>202200</v>
      </c>
      <c r="C14" s="21" t="s">
        <v>17</v>
      </c>
      <c r="D14" s="22">
        <f t="shared" si="0"/>
        <v>-342800912</v>
      </c>
      <c r="E14" s="22">
        <f>E15+E16</f>
        <v>0</v>
      </c>
      <c r="F14" s="22">
        <f>F15+F16</f>
        <v>-342800912</v>
      </c>
      <c r="G14" s="22">
        <f>G15+G16</f>
        <v>-342800912</v>
      </c>
      <c r="W14" s="16">
        <v>1</v>
      </c>
    </row>
    <row r="15" spans="1:23" hidden="1" x14ac:dyDescent="0.25">
      <c r="B15" s="20">
        <v>202210</v>
      </c>
      <c r="C15" s="23" t="s">
        <v>18</v>
      </c>
      <c r="D15" s="24">
        <f t="shared" si="0"/>
        <v>0</v>
      </c>
      <c r="E15" s="24"/>
      <c r="F15" s="24"/>
      <c r="G15" s="24">
        <f>F15</f>
        <v>0</v>
      </c>
      <c r="W15" s="16">
        <v>0</v>
      </c>
    </row>
    <row r="16" spans="1:23" ht="20.25" x14ac:dyDescent="0.25">
      <c r="B16" s="20">
        <v>202220</v>
      </c>
      <c r="C16" s="21" t="s">
        <v>19</v>
      </c>
      <c r="D16" s="22">
        <f t="shared" si="0"/>
        <v>-342800912</v>
      </c>
      <c r="E16" s="22"/>
      <c r="F16" s="25">
        <v>-342800912</v>
      </c>
      <c r="G16" s="22">
        <f>F16</f>
        <v>-342800912</v>
      </c>
      <c r="W16" s="16">
        <v>1</v>
      </c>
    </row>
    <row r="17" spans="1:28" ht="21" thickBot="1" x14ac:dyDescent="0.3">
      <c r="B17" s="20">
        <v>203000</v>
      </c>
      <c r="C17" s="21" t="s">
        <v>20</v>
      </c>
      <c r="D17" s="22">
        <f t="shared" si="0"/>
        <v>1492834022</v>
      </c>
      <c r="E17" s="22">
        <f>E18+E20+E22+E25</f>
        <v>0</v>
      </c>
      <c r="F17" s="22">
        <f>F18+F20+F22+F25</f>
        <v>1492834022</v>
      </c>
      <c r="G17" s="22">
        <f>G18+G20+G22+G25</f>
        <v>1492834022</v>
      </c>
      <c r="W17" s="16">
        <v>1</v>
      </c>
    </row>
    <row r="18" spans="1:28" ht="16.5" hidden="1" thickBot="1" x14ac:dyDescent="0.3">
      <c r="B18" s="20">
        <v>203100</v>
      </c>
      <c r="C18" s="23" t="s">
        <v>21</v>
      </c>
      <c r="D18" s="24">
        <f t="shared" si="0"/>
        <v>0</v>
      </c>
      <c r="E18" s="24">
        <f>E19</f>
        <v>0</v>
      </c>
      <c r="F18" s="24"/>
      <c r="G18" s="24">
        <v>0</v>
      </c>
      <c r="W18" s="16">
        <v>0</v>
      </c>
    </row>
    <row r="19" spans="1:28" ht="16.5" hidden="1" thickBot="1" x14ac:dyDescent="0.3">
      <c r="B19" s="20">
        <v>203120</v>
      </c>
      <c r="C19" s="23" t="s">
        <v>19</v>
      </c>
      <c r="D19" s="24">
        <f t="shared" si="0"/>
        <v>0</v>
      </c>
      <c r="E19" s="24">
        <f>-863040000+863040000</f>
        <v>0</v>
      </c>
      <c r="F19" s="24"/>
      <c r="G19" s="24">
        <v>0</v>
      </c>
      <c r="W19" s="16">
        <v>0</v>
      </c>
    </row>
    <row r="20" spans="1:28" ht="16.5" hidden="1" thickBot="1" x14ac:dyDescent="0.3">
      <c r="B20" s="20">
        <v>203400</v>
      </c>
      <c r="C20" s="26" t="s">
        <v>22</v>
      </c>
      <c r="D20" s="24">
        <f t="shared" si="0"/>
        <v>0</v>
      </c>
      <c r="E20" s="24">
        <f>E21</f>
        <v>0</v>
      </c>
      <c r="F20" s="24">
        <f>F21</f>
        <v>0</v>
      </c>
      <c r="G20" s="24">
        <f>G21</f>
        <v>0</v>
      </c>
      <c r="W20" s="16">
        <v>0</v>
      </c>
    </row>
    <row r="21" spans="1:28" ht="16.5" hidden="1" thickBot="1" x14ac:dyDescent="0.3">
      <c r="B21" s="20">
        <v>203420</v>
      </c>
      <c r="C21" s="23" t="s">
        <v>23</v>
      </c>
      <c r="D21" s="24">
        <f t="shared" si="0"/>
        <v>0</v>
      </c>
      <c r="E21" s="24"/>
      <c r="F21" s="24"/>
      <c r="G21" s="24">
        <v>0</v>
      </c>
      <c r="W21" s="16">
        <v>0</v>
      </c>
    </row>
    <row r="22" spans="1:28" ht="21" thickBot="1" x14ac:dyDescent="0.3">
      <c r="B22" s="20">
        <v>203500</v>
      </c>
      <c r="C22" s="21" t="s">
        <v>24</v>
      </c>
      <c r="D22" s="22">
        <f t="shared" si="0"/>
        <v>1492834022</v>
      </c>
      <c r="E22" s="22">
        <f>E23+E24</f>
        <v>0</v>
      </c>
      <c r="F22" s="22">
        <f>F23+F24</f>
        <v>1492834022</v>
      </c>
      <c r="G22" s="27">
        <f>G23+G24</f>
        <v>1492834022</v>
      </c>
      <c r="I22" s="225">
        <f>I23+J23</f>
        <v>0</v>
      </c>
      <c r="J22" s="226"/>
      <c r="T22" s="28">
        <f>T23-G30</f>
        <v>-2748257880</v>
      </c>
      <c r="W22" s="16">
        <v>1</v>
      </c>
    </row>
    <row r="23" spans="1:28" ht="21" thickBot="1" x14ac:dyDescent="0.3">
      <c r="B23" s="20">
        <v>203510</v>
      </c>
      <c r="C23" s="21" t="s">
        <v>18</v>
      </c>
      <c r="D23" s="22">
        <f t="shared" si="0"/>
        <v>1792834022</v>
      </c>
      <c r="E23" s="22">
        <v>0</v>
      </c>
      <c r="F23" s="29">
        <f>5000000000-200000000-2000000000-181300772+5000000+5188113+20000000-480000-1+640758700-1496332018</f>
        <v>1792834022</v>
      </c>
      <c r="G23" s="30">
        <f>F23</f>
        <v>1792834022</v>
      </c>
      <c r="H23" s="31">
        <f>I23-E30</f>
        <v>-4970261298</v>
      </c>
      <c r="I23" s="28">
        <f>I30+I74+I89+I90</f>
        <v>0</v>
      </c>
      <c r="J23" s="28">
        <f>K30++T23</f>
        <v>0</v>
      </c>
      <c r="K23" s="32">
        <f>J30-K30</f>
        <v>0</v>
      </c>
      <c r="T23" s="28">
        <f>T30+T74+T89</f>
        <v>0</v>
      </c>
      <c r="W23" s="16">
        <v>1</v>
      </c>
      <c r="X23" s="33">
        <f>F23-'[1]2024 лютий'!F23</f>
        <v>-3007165978</v>
      </c>
    </row>
    <row r="24" spans="1:28" ht="21" thickBot="1" x14ac:dyDescent="0.3">
      <c r="B24" s="20">
        <v>203520</v>
      </c>
      <c r="C24" s="21" t="s">
        <v>19</v>
      </c>
      <c r="D24" s="22">
        <f t="shared" si="0"/>
        <v>-300000000</v>
      </c>
      <c r="E24" s="22">
        <v>0</v>
      </c>
      <c r="F24" s="25">
        <v>-300000000</v>
      </c>
      <c r="G24" s="34">
        <f>F24</f>
        <v>-300000000</v>
      </c>
      <c r="W24" s="16">
        <v>1</v>
      </c>
      <c r="X24" s="35" t="s">
        <v>25</v>
      </c>
      <c r="Y24" s="227" t="s">
        <v>26</v>
      </c>
      <c r="Z24" s="228"/>
      <c r="AA24" s="228"/>
      <c r="AB24" s="229"/>
    </row>
    <row r="25" spans="1:28" ht="16.5" hidden="1" thickBot="1" x14ac:dyDescent="0.3">
      <c r="B25" s="20">
        <v>203600</v>
      </c>
      <c r="C25" s="23" t="s">
        <v>20</v>
      </c>
      <c r="D25" s="24">
        <f t="shared" si="0"/>
        <v>0</v>
      </c>
      <c r="E25" s="24"/>
      <c r="F25" s="24"/>
      <c r="G25" s="24">
        <v>0</v>
      </c>
      <c r="W25" s="16">
        <v>0</v>
      </c>
    </row>
    <row r="26" spans="1:28" ht="16.5" hidden="1" thickBot="1" x14ac:dyDescent="0.3">
      <c r="B26" s="20">
        <v>203610</v>
      </c>
      <c r="C26" s="23" t="s">
        <v>18</v>
      </c>
      <c r="D26" s="24">
        <f t="shared" si="0"/>
        <v>0</v>
      </c>
      <c r="E26" s="24"/>
      <c r="F26" s="24">
        <f>875000000-875000000</f>
        <v>0</v>
      </c>
      <c r="G26" s="24">
        <v>0</v>
      </c>
      <c r="W26" s="16">
        <v>0</v>
      </c>
    </row>
    <row r="27" spans="1:28" ht="16.5" hidden="1" thickBot="1" x14ac:dyDescent="0.3">
      <c r="B27" s="20">
        <v>203620</v>
      </c>
      <c r="C27" s="23" t="s">
        <v>19</v>
      </c>
      <c r="D27" s="24">
        <f t="shared" si="0"/>
        <v>0</v>
      </c>
      <c r="E27" s="24"/>
      <c r="F27" s="24"/>
      <c r="G27" s="24"/>
      <c r="W27" s="16">
        <v>0</v>
      </c>
    </row>
    <row r="28" spans="1:28" ht="21.75" customHeight="1" thickBot="1" x14ac:dyDescent="0.3">
      <c r="B28" s="20">
        <v>208000</v>
      </c>
      <c r="C28" s="36" t="s">
        <v>27</v>
      </c>
      <c r="D28" s="22">
        <f>D30-D50+D74</f>
        <v>8177493743</v>
      </c>
      <c r="E28" s="22">
        <f>E30-E50+E74</f>
        <v>-14556333229</v>
      </c>
      <c r="F28" s="22">
        <f>F30-F50+F74</f>
        <v>22733826972</v>
      </c>
      <c r="G28" s="22">
        <f>G30-G50+G74</f>
        <v>22274852407</v>
      </c>
      <c r="I28" s="37" t="s">
        <v>28</v>
      </c>
      <c r="J28" s="38" t="s">
        <v>29</v>
      </c>
      <c r="K28" s="39" t="s">
        <v>30</v>
      </c>
      <c r="L28" s="40" t="s">
        <v>31</v>
      </c>
      <c r="M28" s="40" t="s">
        <v>32</v>
      </c>
      <c r="N28" s="40" t="s">
        <v>33</v>
      </c>
      <c r="O28" s="40" t="s">
        <v>34</v>
      </c>
      <c r="P28" s="41" t="s">
        <v>35</v>
      </c>
      <c r="Q28" s="42" t="s">
        <v>36</v>
      </c>
      <c r="R28" s="43" t="s">
        <v>37</v>
      </c>
      <c r="S28" s="43" t="s">
        <v>38</v>
      </c>
      <c r="T28" s="37" t="s">
        <v>39</v>
      </c>
      <c r="W28" s="16">
        <v>1</v>
      </c>
      <c r="X28" s="44">
        <v>602400</v>
      </c>
      <c r="Y28" s="45" t="s">
        <v>40</v>
      </c>
      <c r="Z28" s="46" t="s">
        <v>41</v>
      </c>
      <c r="AA28" s="46" t="s">
        <v>42</v>
      </c>
      <c r="AB28" s="47" t="s">
        <v>43</v>
      </c>
    </row>
    <row r="29" spans="1:28" s="48" customFormat="1" ht="21.75" hidden="1" customHeight="1" thickBot="1" x14ac:dyDescent="0.3">
      <c r="B29" s="49">
        <v>208000</v>
      </c>
      <c r="C29" s="50" t="s">
        <v>44</v>
      </c>
      <c r="D29" s="51">
        <f>E29+F29</f>
        <v>8177493743</v>
      </c>
      <c r="E29" s="51">
        <f>E30-E50</f>
        <v>4970261298</v>
      </c>
      <c r="F29" s="51">
        <f>F30-F50</f>
        <v>3207232445</v>
      </c>
      <c r="G29" s="51">
        <f>G30-G50</f>
        <v>2748257880</v>
      </c>
      <c r="I29" s="52"/>
      <c r="J29" s="53"/>
      <c r="K29" s="54"/>
      <c r="L29" s="55"/>
      <c r="M29" s="55"/>
      <c r="N29" s="55"/>
      <c r="O29" s="55"/>
      <c r="P29" s="56"/>
      <c r="Q29" s="57"/>
      <c r="R29" s="58"/>
      <c r="S29" s="58"/>
      <c r="T29" s="52"/>
      <c r="W29" s="59">
        <v>2</v>
      </c>
      <c r="X29" s="60">
        <f>E126</f>
        <v>-8603516086</v>
      </c>
      <c r="Y29" s="61">
        <f>D125</f>
        <v>5967311590</v>
      </c>
      <c r="Z29" s="62">
        <f>E125</f>
        <v>3754009298</v>
      </c>
      <c r="AA29" s="62">
        <f>F125</f>
        <v>2213302292</v>
      </c>
      <c r="AB29" s="63">
        <f>G125</f>
        <v>1764510632</v>
      </c>
    </row>
    <row r="30" spans="1:28" s="64" customFormat="1" ht="21" thickBot="1" x14ac:dyDescent="0.3">
      <c r="B30" s="20">
        <v>208100</v>
      </c>
      <c r="C30" s="36" t="s">
        <v>45</v>
      </c>
      <c r="D30" s="22">
        <f>SUM(D31:D48)</f>
        <v>8177493743</v>
      </c>
      <c r="E30" s="22">
        <f>SUM(E31:E48)</f>
        <v>4970261298</v>
      </c>
      <c r="F30" s="22">
        <f>SUM(F31:F48)</f>
        <v>3207232445</v>
      </c>
      <c r="G30" s="22">
        <f>SUM(G31:G48)</f>
        <v>2748257880</v>
      </c>
      <c r="I30" s="65"/>
      <c r="J30" s="65">
        <f>K30+T23</f>
        <v>0</v>
      </c>
      <c r="K30" s="66">
        <f>SUM(L30:S30)</f>
        <v>0</v>
      </c>
      <c r="L30" s="67"/>
      <c r="M30" s="67"/>
      <c r="N30" s="67"/>
      <c r="O30" s="67"/>
      <c r="P30" s="68"/>
      <c r="Q30" s="69"/>
      <c r="R30" s="70"/>
      <c r="S30" s="70"/>
      <c r="T30" s="65"/>
      <c r="U30" s="71" t="s">
        <v>46</v>
      </c>
      <c r="W30" s="16">
        <v>1</v>
      </c>
    </row>
    <row r="31" spans="1:28" s="81" customFormat="1" ht="20.25" hidden="1" x14ac:dyDescent="0.25">
      <c r="A31" s="72"/>
      <c r="B31" s="73">
        <v>208100</v>
      </c>
      <c r="C31" s="74" t="s">
        <v>47</v>
      </c>
      <c r="D31" s="75">
        <f t="shared" ref="D31:D48" si="1">E31+F31</f>
        <v>4935703054</v>
      </c>
      <c r="E31" s="75">
        <f>4935703055-1</f>
        <v>4935703054</v>
      </c>
      <c r="F31" s="75"/>
      <c r="G31" s="75"/>
      <c r="H31" s="72"/>
      <c r="I31" s="76"/>
      <c r="J31" s="76"/>
      <c r="K31" s="76"/>
      <c r="L31" s="77"/>
      <c r="M31" s="77"/>
      <c r="N31" s="77"/>
      <c r="O31" s="77"/>
      <c r="P31" s="77"/>
      <c r="Q31" s="78"/>
      <c r="R31" s="78"/>
      <c r="S31" s="78"/>
      <c r="T31" s="76"/>
      <c r="U31" s="72"/>
      <c r="V31" s="72"/>
      <c r="W31" s="79">
        <v>2</v>
      </c>
      <c r="X31" s="80">
        <v>3719451054</v>
      </c>
      <c r="Y31" s="230">
        <f>X31+X32</f>
        <v>3740661966</v>
      </c>
      <c r="Z31" s="231"/>
    </row>
    <row r="32" spans="1:28" s="81" customFormat="1" ht="20.25" hidden="1" x14ac:dyDescent="0.25">
      <c r="A32" s="72"/>
      <c r="B32" s="73">
        <v>208100</v>
      </c>
      <c r="C32" s="74" t="s">
        <v>48</v>
      </c>
      <c r="D32" s="75">
        <f t="shared" si="1"/>
        <v>21210912</v>
      </c>
      <c r="E32" s="75">
        <v>21210912</v>
      </c>
      <c r="F32" s="75"/>
      <c r="G32" s="75"/>
      <c r="H32" s="72"/>
      <c r="I32" s="76"/>
      <c r="J32" s="76"/>
      <c r="K32" s="76"/>
      <c r="L32" s="77"/>
      <c r="M32" s="77"/>
      <c r="N32" s="77"/>
      <c r="O32" s="77"/>
      <c r="P32" s="77"/>
      <c r="Q32" s="78"/>
      <c r="R32" s="78"/>
      <c r="S32" s="78"/>
      <c r="T32" s="76"/>
      <c r="U32" s="72"/>
      <c r="V32" s="72"/>
      <c r="W32" s="79">
        <v>2</v>
      </c>
      <c r="X32" s="80">
        <f>E32</f>
        <v>21210912</v>
      </c>
      <c r="Y32" s="82"/>
      <c r="Z32" s="83"/>
    </row>
    <row r="33" spans="1:26" s="93" customFormat="1" ht="20.25" hidden="1" x14ac:dyDescent="0.25">
      <c r="A33" s="84"/>
      <c r="B33" s="85">
        <v>208100</v>
      </c>
      <c r="C33" s="86" t="s">
        <v>49</v>
      </c>
      <c r="D33" s="87">
        <f t="shared" si="1"/>
        <v>2181811</v>
      </c>
      <c r="E33" s="87">
        <v>2181811</v>
      </c>
      <c r="F33" s="87"/>
      <c r="G33" s="87"/>
      <c r="H33" s="84"/>
      <c r="I33" s="88"/>
      <c r="J33" s="88"/>
      <c r="K33" s="88"/>
      <c r="L33" s="89"/>
      <c r="M33" s="89"/>
      <c r="N33" s="89"/>
      <c r="O33" s="89"/>
      <c r="P33" s="89"/>
      <c r="Q33" s="90"/>
      <c r="R33" s="90"/>
      <c r="S33" s="90"/>
      <c r="T33" s="88"/>
      <c r="U33" s="84"/>
      <c r="V33" s="84"/>
      <c r="W33" s="79">
        <v>2</v>
      </c>
      <c r="X33" s="80">
        <f>E33</f>
        <v>2181811</v>
      </c>
      <c r="Y33" s="91"/>
      <c r="Z33" s="92">
        <f>X33+X34</f>
        <v>13347332</v>
      </c>
    </row>
    <row r="34" spans="1:26" s="93" customFormat="1" ht="31.5" hidden="1" x14ac:dyDescent="0.25">
      <c r="A34" s="84"/>
      <c r="B34" s="85">
        <v>208100</v>
      </c>
      <c r="C34" s="86" t="s">
        <v>50</v>
      </c>
      <c r="D34" s="87">
        <f t="shared" si="1"/>
        <v>11165521</v>
      </c>
      <c r="E34" s="87">
        <v>11165521</v>
      </c>
      <c r="F34" s="87"/>
      <c r="G34" s="87"/>
      <c r="H34" s="84"/>
      <c r="I34" s="88"/>
      <c r="J34" s="88"/>
      <c r="K34" s="88"/>
      <c r="L34" s="89"/>
      <c r="M34" s="89"/>
      <c r="N34" s="89"/>
      <c r="O34" s="89"/>
      <c r="P34" s="89"/>
      <c r="Q34" s="90"/>
      <c r="R34" s="90"/>
      <c r="S34" s="90"/>
      <c r="T34" s="88"/>
      <c r="U34" s="84"/>
      <c r="V34" s="84"/>
      <c r="W34" s="79">
        <v>2</v>
      </c>
      <c r="X34" s="80">
        <f>E34</f>
        <v>11165521</v>
      </c>
      <c r="Y34" s="94"/>
      <c r="Z34" s="95"/>
    </row>
    <row r="35" spans="1:26" s="81" customFormat="1" ht="20.25" hidden="1" x14ac:dyDescent="0.25">
      <c r="A35" s="96"/>
      <c r="B35" s="73">
        <v>208100</v>
      </c>
      <c r="C35" s="74" t="s">
        <v>51</v>
      </c>
      <c r="D35" s="75">
        <f t="shared" si="1"/>
        <v>93794935</v>
      </c>
      <c r="E35" s="75"/>
      <c r="F35" s="75">
        <v>93794935</v>
      </c>
      <c r="G35" s="75">
        <v>93794935</v>
      </c>
      <c r="H35" s="96"/>
      <c r="I35" s="97"/>
      <c r="J35" s="97"/>
      <c r="K35" s="97"/>
      <c r="L35" s="98"/>
      <c r="M35" s="98"/>
      <c r="N35" s="98"/>
      <c r="O35" s="98"/>
      <c r="P35" s="98"/>
      <c r="Q35" s="99"/>
      <c r="R35" s="99"/>
      <c r="S35" s="99"/>
      <c r="T35" s="97"/>
      <c r="U35" s="96"/>
      <c r="V35" s="96"/>
      <c r="W35" s="79">
        <v>2</v>
      </c>
      <c r="X35" s="100">
        <f>F35</f>
        <v>93794935</v>
      </c>
      <c r="Y35" s="232">
        <f>X35+X36</f>
        <v>1764510632</v>
      </c>
      <c r="Z35" s="233"/>
    </row>
    <row r="36" spans="1:26" s="81" customFormat="1" ht="20.25" hidden="1" x14ac:dyDescent="0.25">
      <c r="A36" s="96"/>
      <c r="B36" s="73">
        <v>208100</v>
      </c>
      <c r="C36" s="74" t="s">
        <v>52</v>
      </c>
      <c r="D36" s="75">
        <f t="shared" si="1"/>
        <v>2654462945</v>
      </c>
      <c r="E36" s="75"/>
      <c r="F36" s="75">
        <v>2654462945</v>
      </c>
      <c r="G36" s="75">
        <f>F36</f>
        <v>2654462945</v>
      </c>
      <c r="H36" s="96"/>
      <c r="I36" s="97"/>
      <c r="J36" s="97"/>
      <c r="K36" s="97"/>
      <c r="L36" s="98"/>
      <c r="M36" s="98"/>
      <c r="N36" s="98"/>
      <c r="O36" s="98"/>
      <c r="P36" s="98"/>
      <c r="Q36" s="99"/>
      <c r="R36" s="99"/>
      <c r="S36" s="99"/>
      <c r="T36" s="97"/>
      <c r="U36" s="96"/>
      <c r="V36" s="96"/>
      <c r="W36" s="79">
        <v>2</v>
      </c>
      <c r="X36" s="100">
        <v>1670715697</v>
      </c>
      <c r="Y36" s="82"/>
      <c r="Z36" s="83"/>
    </row>
    <row r="37" spans="1:26" s="106" customFormat="1" ht="20.25" hidden="1" x14ac:dyDescent="0.25">
      <c r="A37" s="101"/>
      <c r="B37" s="85">
        <v>208100</v>
      </c>
      <c r="C37" s="86" t="s">
        <v>53</v>
      </c>
      <c r="D37" s="87">
        <f t="shared" si="1"/>
        <v>89417120</v>
      </c>
      <c r="E37" s="87"/>
      <c r="F37" s="87">
        <v>89417120</v>
      </c>
      <c r="G37" s="87"/>
      <c r="H37" s="101"/>
      <c r="I37" s="102"/>
      <c r="J37" s="102"/>
      <c r="K37" s="102"/>
      <c r="L37" s="103"/>
      <c r="M37" s="103"/>
      <c r="N37" s="103"/>
      <c r="O37" s="103"/>
      <c r="P37" s="103"/>
      <c r="Q37" s="104"/>
      <c r="R37" s="104"/>
      <c r="S37" s="104"/>
      <c r="T37" s="102"/>
      <c r="U37" s="101"/>
      <c r="V37" s="101"/>
      <c r="W37" s="79">
        <v>2</v>
      </c>
      <c r="X37" s="105">
        <f t="shared" ref="X37:X48" si="2">F37</f>
        <v>89417120</v>
      </c>
      <c r="Y37" s="219">
        <f>X37+X38+X39+X41+X42+X43+X44+X45+X46+X47+X48</f>
        <v>448791660</v>
      </c>
      <c r="Z37" s="220"/>
    </row>
    <row r="38" spans="1:26" s="106" customFormat="1" ht="20.25" hidden="1" x14ac:dyDescent="0.25">
      <c r="A38" s="101"/>
      <c r="B38" s="85">
        <v>208100</v>
      </c>
      <c r="C38" s="86" t="s">
        <v>54</v>
      </c>
      <c r="D38" s="87">
        <f t="shared" si="1"/>
        <v>48621118</v>
      </c>
      <c r="E38" s="87"/>
      <c r="F38" s="87">
        <v>48621118</v>
      </c>
      <c r="G38" s="87"/>
      <c r="H38" s="101"/>
      <c r="I38" s="102"/>
      <c r="J38" s="102"/>
      <c r="K38" s="102"/>
      <c r="L38" s="103"/>
      <c r="M38" s="103"/>
      <c r="N38" s="103"/>
      <c r="O38" s="103"/>
      <c r="P38" s="103"/>
      <c r="Q38" s="104"/>
      <c r="R38" s="104"/>
      <c r="S38" s="104"/>
      <c r="T38" s="102"/>
      <c r="U38" s="101"/>
      <c r="V38" s="101"/>
      <c r="W38" s="79">
        <v>2</v>
      </c>
      <c r="X38" s="105">
        <f t="shared" si="2"/>
        <v>48621118</v>
      </c>
    </row>
    <row r="39" spans="1:26" s="106" customFormat="1" ht="20.25" hidden="1" x14ac:dyDescent="0.25">
      <c r="A39" s="101"/>
      <c r="B39" s="85">
        <v>208100</v>
      </c>
      <c r="C39" s="86" t="s">
        <v>55</v>
      </c>
      <c r="D39" s="87">
        <f t="shared" si="1"/>
        <v>201844282</v>
      </c>
      <c r="E39" s="87"/>
      <c r="F39" s="87">
        <v>201844282</v>
      </c>
      <c r="G39" s="87"/>
      <c r="H39" s="101"/>
      <c r="I39" s="102"/>
      <c r="J39" s="102"/>
      <c r="K39" s="102"/>
      <c r="L39" s="103"/>
      <c r="M39" s="103"/>
      <c r="N39" s="103"/>
      <c r="O39" s="103"/>
      <c r="P39" s="103"/>
      <c r="Q39" s="104"/>
      <c r="R39" s="104"/>
      <c r="S39" s="104"/>
      <c r="T39" s="102"/>
      <c r="U39" s="101"/>
      <c r="V39" s="101"/>
      <c r="W39" s="79">
        <v>2</v>
      </c>
      <c r="X39" s="105">
        <f t="shared" si="2"/>
        <v>201844282</v>
      </c>
    </row>
    <row r="40" spans="1:26" s="81" customFormat="1" ht="20.25" hidden="1" x14ac:dyDescent="0.25">
      <c r="A40" s="96"/>
      <c r="B40" s="73">
        <v>208100</v>
      </c>
      <c r="C40" s="74" t="s">
        <v>56</v>
      </c>
      <c r="D40" s="75">
        <f t="shared" si="1"/>
        <v>10182905</v>
      </c>
      <c r="E40" s="75"/>
      <c r="F40" s="75">
        <v>10182905</v>
      </c>
      <c r="G40" s="75"/>
      <c r="H40" s="96"/>
      <c r="I40" s="97"/>
      <c r="J40" s="97"/>
      <c r="K40" s="97"/>
      <c r="L40" s="98"/>
      <c r="M40" s="98"/>
      <c r="N40" s="98"/>
      <c r="O40" s="98"/>
      <c r="P40" s="98"/>
      <c r="Q40" s="99"/>
      <c r="R40" s="99"/>
      <c r="S40" s="99"/>
      <c r="T40" s="97"/>
      <c r="U40" s="96"/>
      <c r="V40" s="96"/>
      <c r="W40" s="79">
        <v>2</v>
      </c>
      <c r="X40" s="105"/>
    </row>
    <row r="41" spans="1:26" s="81" customFormat="1" ht="31.5" hidden="1" x14ac:dyDescent="0.25">
      <c r="A41" s="96"/>
      <c r="B41" s="73">
        <v>208100</v>
      </c>
      <c r="C41" s="74" t="s">
        <v>57</v>
      </c>
      <c r="D41" s="75">
        <f t="shared" si="1"/>
        <v>142179</v>
      </c>
      <c r="E41" s="75"/>
      <c r="F41" s="75">
        <v>142179</v>
      </c>
      <c r="G41" s="75"/>
      <c r="H41" s="96"/>
      <c r="I41" s="97"/>
      <c r="J41" s="97"/>
      <c r="K41" s="97"/>
      <c r="L41" s="98"/>
      <c r="M41" s="98"/>
      <c r="N41" s="98"/>
      <c r="O41" s="98"/>
      <c r="P41" s="98"/>
      <c r="Q41" s="99"/>
      <c r="R41" s="99"/>
      <c r="S41" s="99"/>
      <c r="T41" s="97"/>
      <c r="U41" s="96"/>
      <c r="V41" s="96"/>
      <c r="W41" s="79">
        <v>2</v>
      </c>
      <c r="X41" s="105">
        <f t="shared" si="2"/>
        <v>142179</v>
      </c>
      <c r="Y41" s="221">
        <f>X41+X42+X43+X44+X45+X46+X47+X48</f>
        <v>108909140</v>
      </c>
      <c r="Z41" s="222"/>
    </row>
    <row r="42" spans="1:26" s="81" customFormat="1" ht="31.5" hidden="1" x14ac:dyDescent="0.25">
      <c r="A42" s="96"/>
      <c r="B42" s="73">
        <v>208100</v>
      </c>
      <c r="C42" s="74" t="s">
        <v>58</v>
      </c>
      <c r="D42" s="75">
        <f t="shared" si="1"/>
        <v>1185260</v>
      </c>
      <c r="E42" s="75"/>
      <c r="F42" s="75">
        <f>1184832+428</f>
        <v>1185260</v>
      </c>
      <c r="G42" s="75"/>
      <c r="H42" s="96"/>
      <c r="I42" s="97"/>
      <c r="J42" s="97"/>
      <c r="K42" s="97"/>
      <c r="L42" s="98"/>
      <c r="M42" s="98"/>
      <c r="N42" s="98"/>
      <c r="O42" s="98"/>
      <c r="P42" s="98"/>
      <c r="Q42" s="99"/>
      <c r="R42" s="99"/>
      <c r="S42" s="99"/>
      <c r="T42" s="97"/>
      <c r="U42" s="96"/>
      <c r="V42" s="96"/>
      <c r="W42" s="79">
        <v>2</v>
      </c>
      <c r="X42" s="105">
        <f t="shared" si="2"/>
        <v>1185260</v>
      </c>
    </row>
    <row r="43" spans="1:26" s="81" customFormat="1" ht="31.5" hidden="1" x14ac:dyDescent="0.25">
      <c r="A43" s="96"/>
      <c r="B43" s="73">
        <v>208100</v>
      </c>
      <c r="C43" s="74" t="s">
        <v>59</v>
      </c>
      <c r="D43" s="75">
        <f t="shared" si="1"/>
        <v>4837737</v>
      </c>
      <c r="E43" s="75"/>
      <c r="F43" s="75">
        <f>4838806-428-641</f>
        <v>4837737</v>
      </c>
      <c r="G43" s="75"/>
      <c r="H43" s="96"/>
      <c r="I43" s="97"/>
      <c r="J43" s="97"/>
      <c r="K43" s="97"/>
      <c r="L43" s="98"/>
      <c r="M43" s="98"/>
      <c r="N43" s="98"/>
      <c r="O43" s="98"/>
      <c r="P43" s="98"/>
      <c r="Q43" s="99"/>
      <c r="R43" s="99"/>
      <c r="S43" s="99"/>
      <c r="T43" s="97"/>
      <c r="U43" s="96"/>
      <c r="V43" s="96"/>
      <c r="W43" s="79">
        <v>2</v>
      </c>
      <c r="X43" s="105">
        <f t="shared" si="2"/>
        <v>4837737</v>
      </c>
    </row>
    <row r="44" spans="1:26" s="81" customFormat="1" ht="31.5" hidden="1" x14ac:dyDescent="0.25">
      <c r="A44" s="96"/>
      <c r="B44" s="73">
        <v>208100</v>
      </c>
      <c r="C44" s="74" t="s">
        <v>60</v>
      </c>
      <c r="D44" s="75">
        <f t="shared" si="1"/>
        <v>1203350</v>
      </c>
      <c r="E44" s="75"/>
      <c r="F44" s="75">
        <v>1203350</v>
      </c>
      <c r="G44" s="75"/>
      <c r="H44" s="96"/>
      <c r="I44" s="97"/>
      <c r="J44" s="97"/>
      <c r="K44" s="97"/>
      <c r="L44" s="98"/>
      <c r="M44" s="98"/>
      <c r="N44" s="98"/>
      <c r="O44" s="98"/>
      <c r="P44" s="98"/>
      <c r="Q44" s="99"/>
      <c r="R44" s="99"/>
      <c r="S44" s="99"/>
      <c r="T44" s="97"/>
      <c r="U44" s="96"/>
      <c r="V44" s="96"/>
      <c r="W44" s="79">
        <v>2</v>
      </c>
      <c r="X44" s="105">
        <f t="shared" si="2"/>
        <v>1203350</v>
      </c>
    </row>
    <row r="45" spans="1:26" s="81" customFormat="1" ht="20.25" hidden="1" x14ac:dyDescent="0.25">
      <c r="A45" s="96"/>
      <c r="B45" s="73">
        <v>208100</v>
      </c>
      <c r="C45" s="74" t="s">
        <v>61</v>
      </c>
      <c r="D45" s="75">
        <f t="shared" si="1"/>
        <v>2562702</v>
      </c>
      <c r="E45" s="75"/>
      <c r="F45" s="75">
        <v>2562702</v>
      </c>
      <c r="G45" s="75"/>
      <c r="H45" s="96"/>
      <c r="I45" s="97"/>
      <c r="J45" s="97"/>
      <c r="K45" s="97"/>
      <c r="L45" s="98"/>
      <c r="M45" s="98"/>
      <c r="N45" s="98"/>
      <c r="O45" s="98"/>
      <c r="P45" s="98"/>
      <c r="Q45" s="99"/>
      <c r="R45" s="99"/>
      <c r="S45" s="99"/>
      <c r="T45" s="97"/>
      <c r="U45" s="96"/>
      <c r="V45" s="96"/>
      <c r="W45" s="79">
        <v>2</v>
      </c>
      <c r="X45" s="105">
        <f t="shared" si="2"/>
        <v>2562702</v>
      </c>
    </row>
    <row r="46" spans="1:26" s="81" customFormat="1" ht="20.25" hidden="1" x14ac:dyDescent="0.25">
      <c r="A46" s="96"/>
      <c r="B46" s="73">
        <v>208100</v>
      </c>
      <c r="C46" s="74" t="s">
        <v>62</v>
      </c>
      <c r="D46" s="75">
        <f t="shared" si="1"/>
        <v>641</v>
      </c>
      <c r="E46" s="75"/>
      <c r="F46" s="75">
        <v>641</v>
      </c>
      <c r="G46" s="75"/>
      <c r="H46" s="96"/>
      <c r="I46" s="97"/>
      <c r="J46" s="97"/>
      <c r="K46" s="97"/>
      <c r="L46" s="98"/>
      <c r="M46" s="98"/>
      <c r="N46" s="98"/>
      <c r="O46" s="98"/>
      <c r="P46" s="98"/>
      <c r="Q46" s="99"/>
      <c r="R46" s="99"/>
      <c r="S46" s="99"/>
      <c r="T46" s="97"/>
      <c r="U46" s="96"/>
      <c r="V46" s="96"/>
      <c r="W46" s="79">
        <v>2</v>
      </c>
      <c r="X46" s="105">
        <f t="shared" si="2"/>
        <v>641</v>
      </c>
    </row>
    <row r="47" spans="1:26" s="81" customFormat="1" ht="31.5" hidden="1" x14ac:dyDescent="0.25">
      <c r="A47" s="96"/>
      <c r="B47" s="73">
        <v>208100</v>
      </c>
      <c r="C47" s="74" t="s">
        <v>63</v>
      </c>
      <c r="D47" s="75">
        <f t="shared" si="1"/>
        <v>97085393</v>
      </c>
      <c r="E47" s="75"/>
      <c r="F47" s="75">
        <v>97085393</v>
      </c>
      <c r="G47" s="75"/>
      <c r="H47" s="96"/>
      <c r="I47" s="97"/>
      <c r="J47" s="97"/>
      <c r="K47" s="97"/>
      <c r="L47" s="98"/>
      <c r="M47" s="98"/>
      <c r="N47" s="98"/>
      <c r="O47" s="98"/>
      <c r="P47" s="98"/>
      <c r="Q47" s="99"/>
      <c r="R47" s="99"/>
      <c r="S47" s="99"/>
      <c r="T47" s="97"/>
      <c r="U47" s="96"/>
      <c r="V47" s="96"/>
      <c r="W47" s="79">
        <v>2</v>
      </c>
      <c r="X47" s="105">
        <f t="shared" si="2"/>
        <v>97085393</v>
      </c>
    </row>
    <row r="48" spans="1:26" s="81" customFormat="1" ht="31.5" hidden="1" x14ac:dyDescent="0.25">
      <c r="A48" s="96"/>
      <c r="B48" s="73">
        <v>208100</v>
      </c>
      <c r="C48" s="74" t="s">
        <v>64</v>
      </c>
      <c r="D48" s="75">
        <f t="shared" si="1"/>
        <v>1891878</v>
      </c>
      <c r="E48" s="75"/>
      <c r="F48" s="75">
        <f>145973+1745905</f>
        <v>1891878</v>
      </c>
      <c r="G48" s="75"/>
      <c r="H48" s="96"/>
      <c r="I48" s="97"/>
      <c r="J48" s="97"/>
      <c r="K48" s="97"/>
      <c r="L48" s="98"/>
      <c r="M48" s="98"/>
      <c r="N48" s="98"/>
      <c r="O48" s="98"/>
      <c r="P48" s="98"/>
      <c r="Q48" s="99"/>
      <c r="R48" s="99"/>
      <c r="S48" s="99"/>
      <c r="T48" s="97"/>
      <c r="U48" s="96"/>
      <c r="V48" s="96"/>
      <c r="W48" s="79">
        <v>2</v>
      </c>
      <c r="X48" s="105">
        <f t="shared" si="2"/>
        <v>1891878</v>
      </c>
    </row>
    <row r="49" spans="1:23" s="107" customFormat="1" ht="3.75" hidden="1" customHeight="1" x14ac:dyDescent="0.25">
      <c r="B49" s="15">
        <v>208100</v>
      </c>
      <c r="C49" s="108"/>
      <c r="D49" s="22"/>
      <c r="E49" s="25"/>
      <c r="F49" s="25"/>
      <c r="G49" s="25"/>
      <c r="I49" s="109"/>
      <c r="J49" s="109"/>
      <c r="K49" s="109"/>
      <c r="L49" s="110"/>
      <c r="M49" s="110"/>
      <c r="N49" s="110"/>
      <c r="O49" s="110"/>
      <c r="P49" s="110"/>
      <c r="Q49" s="111"/>
      <c r="R49" s="111"/>
      <c r="S49" s="111"/>
      <c r="T49" s="109"/>
      <c r="U49" s="112"/>
      <c r="W49" s="16"/>
    </row>
    <row r="50" spans="1:23" s="9" customFormat="1" ht="21.75" customHeight="1" x14ac:dyDescent="0.25">
      <c r="B50" s="113">
        <v>208200</v>
      </c>
      <c r="C50" s="36" t="s">
        <v>65</v>
      </c>
      <c r="D50" s="22">
        <f>SUM(D51:D72)</f>
        <v>0</v>
      </c>
      <c r="E50" s="22">
        <f>SUM(E51:E72)</f>
        <v>0</v>
      </c>
      <c r="F50" s="22">
        <f>SUM(F51:F72)</f>
        <v>0</v>
      </c>
      <c r="G50" s="22">
        <f>SUM(G51:G72)</f>
        <v>0</v>
      </c>
      <c r="U50" s="114"/>
      <c r="W50" s="16">
        <v>1</v>
      </c>
    </row>
    <row r="51" spans="1:23" s="81" customFormat="1" ht="20.25" hidden="1" x14ac:dyDescent="0.25">
      <c r="A51" s="72"/>
      <c r="B51" s="73">
        <v>208200</v>
      </c>
      <c r="C51" s="74" t="s">
        <v>66</v>
      </c>
      <c r="D51" s="75">
        <f>E51+F51</f>
        <v>0</v>
      </c>
      <c r="E51" s="115">
        <f>E31-1000000000-216252000-3719451054</f>
        <v>0</v>
      </c>
      <c r="F51" s="115"/>
      <c r="G51" s="75"/>
      <c r="H51" s="72"/>
      <c r="I51" s="76"/>
      <c r="J51" s="76"/>
      <c r="K51" s="76"/>
      <c r="L51" s="77"/>
      <c r="M51" s="77"/>
      <c r="N51" s="77"/>
      <c r="O51" s="77"/>
      <c r="P51" s="77"/>
      <c r="Q51" s="78"/>
      <c r="R51" s="78"/>
      <c r="S51" s="78"/>
      <c r="T51" s="76"/>
      <c r="U51" s="72"/>
      <c r="V51" s="72"/>
      <c r="W51" s="79">
        <v>2</v>
      </c>
    </row>
    <row r="52" spans="1:23" s="81" customFormat="1" ht="20.25" hidden="1" x14ac:dyDescent="0.25">
      <c r="A52" s="72">
        <v>208200</v>
      </c>
      <c r="B52" s="73">
        <v>208200</v>
      </c>
      <c r="C52" s="74" t="s">
        <v>67</v>
      </c>
      <c r="D52" s="75">
        <f>E52+F52</f>
        <v>0</v>
      </c>
      <c r="E52" s="115">
        <f>E32-21210912</f>
        <v>0</v>
      </c>
      <c r="F52" s="115"/>
      <c r="G52" s="75"/>
      <c r="H52" s="72"/>
      <c r="I52" s="76"/>
      <c r="J52" s="76"/>
      <c r="K52" s="76"/>
      <c r="L52" s="77"/>
      <c r="M52" s="77"/>
      <c r="N52" s="77"/>
      <c r="O52" s="77"/>
      <c r="P52" s="77"/>
      <c r="Q52" s="78"/>
      <c r="R52" s="78"/>
      <c r="S52" s="78"/>
      <c r="T52" s="76"/>
      <c r="U52" s="72"/>
      <c r="V52" s="72"/>
      <c r="W52" s="79">
        <v>2</v>
      </c>
    </row>
    <row r="53" spans="1:23" s="125" customFormat="1" ht="3.75" hidden="1" customHeight="1" x14ac:dyDescent="0.25">
      <c r="A53" s="116"/>
      <c r="B53" s="117">
        <v>208200</v>
      </c>
      <c r="C53" s="118"/>
      <c r="D53" s="119"/>
      <c r="E53" s="120"/>
      <c r="F53" s="120"/>
      <c r="G53" s="119"/>
      <c r="H53" s="116"/>
      <c r="I53" s="121"/>
      <c r="J53" s="121"/>
      <c r="K53" s="121"/>
      <c r="L53" s="122"/>
      <c r="M53" s="122"/>
      <c r="N53" s="122"/>
      <c r="O53" s="122"/>
      <c r="P53" s="122"/>
      <c r="Q53" s="123"/>
      <c r="R53" s="123"/>
      <c r="S53" s="123"/>
      <c r="T53" s="121"/>
      <c r="U53" s="116"/>
      <c r="V53" s="116"/>
      <c r="W53" s="124">
        <v>2</v>
      </c>
    </row>
    <row r="54" spans="1:23" s="106" customFormat="1" ht="20.25" hidden="1" x14ac:dyDescent="0.25">
      <c r="A54" s="126">
        <v>208200</v>
      </c>
      <c r="B54" s="85">
        <v>208200</v>
      </c>
      <c r="C54" s="86" t="s">
        <v>68</v>
      </c>
      <c r="D54" s="87">
        <f>E54+F54</f>
        <v>0</v>
      </c>
      <c r="E54" s="127">
        <f>E33-2181811</f>
        <v>0</v>
      </c>
      <c r="F54" s="127"/>
      <c r="G54" s="87"/>
      <c r="H54" s="126"/>
      <c r="I54" s="128"/>
      <c r="J54" s="128"/>
      <c r="K54" s="128"/>
      <c r="L54" s="129"/>
      <c r="M54" s="129"/>
      <c r="N54" s="129"/>
      <c r="O54" s="129"/>
      <c r="P54" s="129"/>
      <c r="Q54" s="130"/>
      <c r="R54" s="130"/>
      <c r="S54" s="130"/>
      <c r="T54" s="128"/>
      <c r="U54" s="126"/>
      <c r="V54" s="126"/>
      <c r="W54" s="79">
        <v>2</v>
      </c>
    </row>
    <row r="55" spans="1:23" s="106" customFormat="1" ht="31.5" hidden="1" x14ac:dyDescent="0.25">
      <c r="A55" s="126">
        <v>208200</v>
      </c>
      <c r="B55" s="85">
        <v>208200</v>
      </c>
      <c r="C55" s="86" t="s">
        <v>69</v>
      </c>
      <c r="D55" s="87">
        <f>E55+F55</f>
        <v>0</v>
      </c>
      <c r="E55" s="127">
        <f>E34-11165521</f>
        <v>0</v>
      </c>
      <c r="F55" s="127"/>
      <c r="G55" s="87"/>
      <c r="H55" s="126"/>
      <c r="I55" s="128"/>
      <c r="J55" s="128"/>
      <c r="K55" s="128"/>
      <c r="L55" s="129"/>
      <c r="M55" s="129"/>
      <c r="N55" s="129"/>
      <c r="O55" s="129"/>
      <c r="P55" s="129"/>
      <c r="Q55" s="130"/>
      <c r="R55" s="130"/>
      <c r="S55" s="130"/>
      <c r="T55" s="128"/>
      <c r="U55" s="126"/>
      <c r="V55" s="126"/>
      <c r="W55" s="79">
        <v>2</v>
      </c>
    </row>
    <row r="56" spans="1:23" s="131" customFormat="1" ht="2.25" hidden="1" customHeight="1" x14ac:dyDescent="0.25">
      <c r="B56" s="132">
        <v>208200</v>
      </c>
      <c r="C56" s="133"/>
      <c r="D56" s="134"/>
      <c r="E56" s="135"/>
      <c r="F56" s="135"/>
      <c r="G56" s="136"/>
      <c r="I56" s="137"/>
      <c r="J56" s="137"/>
      <c r="K56" s="137"/>
      <c r="L56" s="138"/>
      <c r="M56" s="138"/>
      <c r="N56" s="138"/>
      <c r="O56" s="138"/>
      <c r="P56" s="138"/>
      <c r="Q56" s="139"/>
      <c r="R56" s="139"/>
      <c r="S56" s="139"/>
      <c r="T56" s="137"/>
      <c r="W56" s="140">
        <v>2</v>
      </c>
    </row>
    <row r="57" spans="1:23" s="81" customFormat="1" ht="20.25" hidden="1" x14ac:dyDescent="0.25">
      <c r="A57" s="96">
        <v>208200</v>
      </c>
      <c r="B57" s="73">
        <v>208200</v>
      </c>
      <c r="C57" s="74" t="s">
        <v>70</v>
      </c>
      <c r="D57" s="75">
        <f>E57+F57</f>
        <v>0</v>
      </c>
      <c r="E57" s="115"/>
      <c r="F57" s="115">
        <f>F35-93794935</f>
        <v>0</v>
      </c>
      <c r="G57" s="75">
        <f>F57</f>
        <v>0</v>
      </c>
      <c r="H57" s="96"/>
      <c r="I57" s="97"/>
      <c r="J57" s="97"/>
      <c r="K57" s="97"/>
      <c r="L57" s="98"/>
      <c r="M57" s="98"/>
      <c r="N57" s="98"/>
      <c r="O57" s="98"/>
      <c r="P57" s="98"/>
      <c r="Q57" s="99"/>
      <c r="R57" s="99"/>
      <c r="S57" s="99"/>
      <c r="T57" s="97"/>
      <c r="U57" s="96"/>
      <c r="V57" s="96"/>
      <c r="W57" s="79">
        <v>2</v>
      </c>
    </row>
    <row r="58" spans="1:23" s="81" customFormat="1" ht="20.25" hidden="1" x14ac:dyDescent="0.25">
      <c r="A58" s="96">
        <v>208200</v>
      </c>
      <c r="B58" s="73">
        <v>208200</v>
      </c>
      <c r="C58" s="74" t="s">
        <v>71</v>
      </c>
      <c r="D58" s="75">
        <f>E58+F58</f>
        <v>0</v>
      </c>
      <c r="E58" s="115"/>
      <c r="F58" s="115">
        <f>F36-200000000-783747248-1670715697</f>
        <v>0</v>
      </c>
      <c r="G58" s="75">
        <f>F58</f>
        <v>0</v>
      </c>
      <c r="H58" s="96"/>
      <c r="I58" s="97"/>
      <c r="J58" s="97"/>
      <c r="K58" s="97"/>
      <c r="L58" s="98"/>
      <c r="M58" s="98"/>
      <c r="N58" s="98"/>
      <c r="O58" s="98"/>
      <c r="P58" s="98"/>
      <c r="Q58" s="99"/>
      <c r="R58" s="99"/>
      <c r="S58" s="99"/>
      <c r="T58" s="97"/>
      <c r="U58" s="96"/>
      <c r="V58" s="96"/>
      <c r="W58" s="79">
        <v>2</v>
      </c>
    </row>
    <row r="59" spans="1:23" s="125" customFormat="1" ht="3.75" hidden="1" customHeight="1" x14ac:dyDescent="0.25">
      <c r="A59" s="141"/>
      <c r="B59" s="117">
        <v>208200</v>
      </c>
      <c r="C59" s="118"/>
      <c r="D59" s="119"/>
      <c r="E59" s="120"/>
      <c r="F59" s="120"/>
      <c r="G59" s="119"/>
      <c r="H59" s="141"/>
      <c r="I59" s="142"/>
      <c r="J59" s="142"/>
      <c r="K59" s="142"/>
      <c r="L59" s="143"/>
      <c r="M59" s="143"/>
      <c r="N59" s="143"/>
      <c r="O59" s="143"/>
      <c r="P59" s="143"/>
      <c r="Q59" s="144"/>
      <c r="R59" s="144"/>
      <c r="S59" s="144"/>
      <c r="T59" s="142"/>
      <c r="U59" s="141"/>
      <c r="V59" s="141"/>
      <c r="W59" s="124"/>
    </row>
    <row r="60" spans="1:23" s="106" customFormat="1" ht="20.25" hidden="1" x14ac:dyDescent="0.25">
      <c r="A60" s="101">
        <v>208200</v>
      </c>
      <c r="B60" s="85">
        <v>208200</v>
      </c>
      <c r="C60" s="86" t="s">
        <v>72</v>
      </c>
      <c r="D60" s="87">
        <f>E60+F60</f>
        <v>0</v>
      </c>
      <c r="E60" s="127"/>
      <c r="F60" s="127">
        <f>F37-89417120</f>
        <v>0</v>
      </c>
      <c r="G60" s="87"/>
      <c r="H60" s="101"/>
      <c r="I60" s="102"/>
      <c r="J60" s="102"/>
      <c r="K60" s="102"/>
      <c r="L60" s="103"/>
      <c r="M60" s="103"/>
      <c r="N60" s="103"/>
      <c r="O60" s="103"/>
      <c r="P60" s="103"/>
      <c r="Q60" s="104"/>
      <c r="R60" s="104"/>
      <c r="S60" s="104"/>
      <c r="T60" s="102"/>
      <c r="U60" s="101"/>
      <c r="V60" s="101"/>
      <c r="W60" s="79">
        <v>2</v>
      </c>
    </row>
    <row r="61" spans="1:23" s="106" customFormat="1" ht="20.25" hidden="1" x14ac:dyDescent="0.25">
      <c r="A61" s="101">
        <v>208200</v>
      </c>
      <c r="B61" s="85">
        <v>208200</v>
      </c>
      <c r="C61" s="86" t="s">
        <v>73</v>
      </c>
      <c r="D61" s="87">
        <f>E61+F61</f>
        <v>0</v>
      </c>
      <c r="E61" s="127"/>
      <c r="F61" s="127">
        <f>F38-48621118</f>
        <v>0</v>
      </c>
      <c r="G61" s="87"/>
      <c r="H61" s="101"/>
      <c r="I61" s="102"/>
      <c r="J61" s="102"/>
      <c r="K61" s="102"/>
      <c r="L61" s="103"/>
      <c r="M61" s="103"/>
      <c r="N61" s="103"/>
      <c r="O61" s="103"/>
      <c r="P61" s="103"/>
      <c r="Q61" s="104"/>
      <c r="R61" s="104"/>
      <c r="S61" s="104"/>
      <c r="T61" s="102"/>
      <c r="U61" s="101"/>
      <c r="V61" s="101"/>
      <c r="W61" s="79">
        <v>2</v>
      </c>
    </row>
    <row r="62" spans="1:23" s="106" customFormat="1" ht="20.25" hidden="1" x14ac:dyDescent="0.25">
      <c r="A62" s="101">
        <v>208200</v>
      </c>
      <c r="B62" s="85">
        <v>208200</v>
      </c>
      <c r="C62" s="86" t="s">
        <v>74</v>
      </c>
      <c r="D62" s="87">
        <f>E62+F62</f>
        <v>0</v>
      </c>
      <c r="E62" s="127"/>
      <c r="F62" s="127">
        <f>F39-201844283+1</f>
        <v>0</v>
      </c>
      <c r="G62" s="87"/>
      <c r="H62" s="101"/>
      <c r="I62" s="102"/>
      <c r="J62" s="102"/>
      <c r="K62" s="102"/>
      <c r="L62" s="103"/>
      <c r="M62" s="103"/>
      <c r="N62" s="103"/>
      <c r="O62" s="103"/>
      <c r="P62" s="103"/>
      <c r="Q62" s="104"/>
      <c r="R62" s="104"/>
      <c r="S62" s="104"/>
      <c r="T62" s="102"/>
      <c r="U62" s="101"/>
      <c r="V62" s="101"/>
      <c r="W62" s="79">
        <v>2</v>
      </c>
    </row>
    <row r="63" spans="1:23" s="152" customFormat="1" ht="3.75" hidden="1" customHeight="1" x14ac:dyDescent="0.25">
      <c r="A63" s="145"/>
      <c r="B63" s="146">
        <v>208200</v>
      </c>
      <c r="C63" s="147"/>
      <c r="D63" s="148"/>
      <c r="E63" s="135"/>
      <c r="F63" s="135"/>
      <c r="G63" s="148"/>
      <c r="H63" s="145"/>
      <c r="I63" s="149"/>
      <c r="J63" s="149"/>
      <c r="K63" s="149"/>
      <c r="L63" s="150"/>
      <c r="M63" s="150"/>
      <c r="N63" s="150"/>
      <c r="O63" s="150"/>
      <c r="P63" s="150"/>
      <c r="Q63" s="151"/>
      <c r="R63" s="151"/>
      <c r="S63" s="151"/>
      <c r="T63" s="149"/>
      <c r="U63" s="145"/>
      <c r="V63" s="145"/>
      <c r="W63" s="124">
        <v>2</v>
      </c>
    </row>
    <row r="64" spans="1:23" s="81" customFormat="1" ht="20.25" hidden="1" x14ac:dyDescent="0.25">
      <c r="A64" s="96">
        <v>208200</v>
      </c>
      <c r="B64" s="73">
        <v>208200</v>
      </c>
      <c r="C64" s="74" t="s">
        <v>75</v>
      </c>
      <c r="D64" s="75">
        <f t="shared" ref="D64:D75" si="3">E64+F64</f>
        <v>0</v>
      </c>
      <c r="E64" s="115"/>
      <c r="F64" s="115">
        <f>F40-10182905</f>
        <v>0</v>
      </c>
      <c r="G64" s="75"/>
      <c r="H64" s="96"/>
      <c r="I64" s="97"/>
      <c r="J64" s="97"/>
      <c r="K64" s="97"/>
      <c r="L64" s="98"/>
      <c r="M64" s="98"/>
      <c r="N64" s="98"/>
      <c r="O64" s="98"/>
      <c r="P64" s="98"/>
      <c r="Q64" s="99"/>
      <c r="R64" s="99"/>
      <c r="S64" s="99"/>
      <c r="T64" s="97"/>
      <c r="U64" s="96"/>
      <c r="V64" s="96"/>
      <c r="W64" s="79">
        <v>2</v>
      </c>
    </row>
    <row r="65" spans="1:26" s="81" customFormat="1" ht="31.5" hidden="1" x14ac:dyDescent="0.25">
      <c r="A65" s="96">
        <v>208200</v>
      </c>
      <c r="B65" s="73">
        <v>208200</v>
      </c>
      <c r="C65" s="74" t="s">
        <v>76</v>
      </c>
      <c r="D65" s="75">
        <f t="shared" si="3"/>
        <v>0</v>
      </c>
      <c r="E65" s="115"/>
      <c r="F65" s="115">
        <f>F41-142179</f>
        <v>0</v>
      </c>
      <c r="G65" s="75"/>
      <c r="H65" s="96"/>
      <c r="I65" s="97"/>
      <c r="J65" s="97"/>
      <c r="K65" s="97"/>
      <c r="L65" s="98"/>
      <c r="M65" s="98"/>
      <c r="N65" s="98"/>
      <c r="O65" s="98"/>
      <c r="P65" s="98"/>
      <c r="Q65" s="99"/>
      <c r="R65" s="99"/>
      <c r="S65" s="99"/>
      <c r="T65" s="97"/>
      <c r="U65" s="96"/>
      <c r="V65" s="96"/>
      <c r="W65" s="79">
        <v>2</v>
      </c>
    </row>
    <row r="66" spans="1:26" s="81" customFormat="1" ht="31.5" hidden="1" x14ac:dyDescent="0.25">
      <c r="A66" s="96">
        <v>208200</v>
      </c>
      <c r="B66" s="73">
        <v>208200</v>
      </c>
      <c r="C66" s="74" t="s">
        <v>77</v>
      </c>
      <c r="D66" s="75">
        <f t="shared" si="3"/>
        <v>0</v>
      </c>
      <c r="E66" s="115"/>
      <c r="F66" s="115">
        <f>F42-1185260</f>
        <v>0</v>
      </c>
      <c r="G66" s="75"/>
      <c r="H66" s="96"/>
      <c r="I66" s="97"/>
      <c r="J66" s="97"/>
      <c r="K66" s="97"/>
      <c r="L66" s="98"/>
      <c r="M66" s="98"/>
      <c r="N66" s="98"/>
      <c r="O66" s="98"/>
      <c r="P66" s="98"/>
      <c r="Q66" s="99"/>
      <c r="R66" s="99"/>
      <c r="S66" s="99"/>
      <c r="T66" s="97"/>
      <c r="U66" s="96"/>
      <c r="V66" s="96"/>
      <c r="W66" s="79">
        <v>2</v>
      </c>
    </row>
    <row r="67" spans="1:26" s="81" customFormat="1" ht="31.5" hidden="1" x14ac:dyDescent="0.25">
      <c r="A67" s="96">
        <v>208200</v>
      </c>
      <c r="B67" s="73">
        <v>208200</v>
      </c>
      <c r="C67" s="74" t="s">
        <v>78</v>
      </c>
      <c r="D67" s="75">
        <f t="shared" si="3"/>
        <v>0</v>
      </c>
      <c r="E67" s="115"/>
      <c r="F67" s="115">
        <f>F43-4837737</f>
        <v>0</v>
      </c>
      <c r="G67" s="75"/>
      <c r="H67" s="96"/>
      <c r="I67" s="97"/>
      <c r="J67" s="97"/>
      <c r="K67" s="97"/>
      <c r="L67" s="98"/>
      <c r="M67" s="98"/>
      <c r="N67" s="98"/>
      <c r="O67" s="98"/>
      <c r="P67" s="98"/>
      <c r="Q67" s="99"/>
      <c r="R67" s="99"/>
      <c r="S67" s="99"/>
      <c r="T67" s="97"/>
      <c r="U67" s="96"/>
      <c r="V67" s="96"/>
      <c r="W67" s="79">
        <v>2</v>
      </c>
    </row>
    <row r="68" spans="1:26" s="81" customFormat="1" ht="31.5" hidden="1" x14ac:dyDescent="0.25">
      <c r="A68" s="96">
        <v>208200</v>
      </c>
      <c r="B68" s="73">
        <v>208200</v>
      </c>
      <c r="C68" s="74" t="s">
        <v>79</v>
      </c>
      <c r="D68" s="75">
        <f t="shared" si="3"/>
        <v>0</v>
      </c>
      <c r="E68" s="115"/>
      <c r="F68" s="115">
        <f>F44-1203350</f>
        <v>0</v>
      </c>
      <c r="G68" s="75"/>
      <c r="H68" s="96"/>
      <c r="I68" s="97"/>
      <c r="J68" s="97"/>
      <c r="K68" s="97"/>
      <c r="L68" s="98"/>
      <c r="M68" s="98"/>
      <c r="N68" s="98"/>
      <c r="O68" s="98"/>
      <c r="P68" s="98"/>
      <c r="Q68" s="99"/>
      <c r="R68" s="99"/>
      <c r="S68" s="99"/>
      <c r="T68" s="97"/>
      <c r="U68" s="96"/>
      <c r="V68" s="96"/>
      <c r="W68" s="79">
        <v>2</v>
      </c>
    </row>
    <row r="69" spans="1:26" s="81" customFormat="1" ht="20.25" hidden="1" x14ac:dyDescent="0.25">
      <c r="A69" s="96">
        <v>208200</v>
      </c>
      <c r="B69" s="73">
        <v>208200</v>
      </c>
      <c r="C69" s="74" t="s">
        <v>80</v>
      </c>
      <c r="D69" s="75">
        <f t="shared" si="3"/>
        <v>0</v>
      </c>
      <c r="E69" s="115"/>
      <c r="F69" s="115">
        <f>F45-2562702</f>
        <v>0</v>
      </c>
      <c r="G69" s="75"/>
      <c r="H69" s="96"/>
      <c r="I69" s="97"/>
      <c r="J69" s="97"/>
      <c r="K69" s="97"/>
      <c r="L69" s="98"/>
      <c r="M69" s="98"/>
      <c r="N69" s="98"/>
      <c r="O69" s="98"/>
      <c r="P69" s="98"/>
      <c r="Q69" s="99"/>
      <c r="R69" s="99"/>
      <c r="S69" s="99"/>
      <c r="T69" s="97"/>
      <c r="U69" s="96"/>
      <c r="V69" s="96"/>
      <c r="W69" s="79">
        <v>2</v>
      </c>
    </row>
    <row r="70" spans="1:26" s="81" customFormat="1" ht="20.25" hidden="1" x14ac:dyDescent="0.25">
      <c r="A70" s="96"/>
      <c r="B70" s="73">
        <v>208200</v>
      </c>
      <c r="C70" s="74" t="s">
        <v>81</v>
      </c>
      <c r="D70" s="75">
        <f t="shared" si="3"/>
        <v>0</v>
      </c>
      <c r="E70" s="115"/>
      <c r="F70" s="115">
        <f>F46-641</f>
        <v>0</v>
      </c>
      <c r="G70" s="75"/>
      <c r="H70" s="96"/>
      <c r="I70" s="97"/>
      <c r="J70" s="97"/>
      <c r="K70" s="97"/>
      <c r="L70" s="98"/>
      <c r="M70" s="98"/>
      <c r="N70" s="98"/>
      <c r="O70" s="98"/>
      <c r="P70" s="98"/>
      <c r="Q70" s="99"/>
      <c r="R70" s="99"/>
      <c r="S70" s="99"/>
      <c r="T70" s="97"/>
      <c r="U70" s="96"/>
      <c r="V70" s="96"/>
      <c r="W70" s="79">
        <v>2</v>
      </c>
    </row>
    <row r="71" spans="1:26" s="81" customFormat="1" ht="31.5" hidden="1" x14ac:dyDescent="0.25">
      <c r="A71" s="96">
        <v>208200</v>
      </c>
      <c r="B71" s="73">
        <v>208200</v>
      </c>
      <c r="C71" s="74" t="s">
        <v>82</v>
      </c>
      <c r="D71" s="75">
        <f t="shared" si="3"/>
        <v>0</v>
      </c>
      <c r="E71" s="115"/>
      <c r="F71" s="115">
        <f>F47-97085393</f>
        <v>0</v>
      </c>
      <c r="G71" s="75"/>
      <c r="H71" s="96"/>
      <c r="I71" s="97"/>
      <c r="J71" s="97"/>
      <c r="K71" s="97"/>
      <c r="L71" s="98"/>
      <c r="M71" s="98"/>
      <c r="N71" s="98"/>
      <c r="O71" s="98"/>
      <c r="P71" s="98"/>
      <c r="Q71" s="99"/>
      <c r="R71" s="99"/>
      <c r="S71" s="99"/>
      <c r="T71" s="97"/>
      <c r="U71" s="96"/>
      <c r="V71" s="96"/>
      <c r="W71" s="79">
        <v>2</v>
      </c>
    </row>
    <row r="72" spans="1:26" s="81" customFormat="1" ht="31.5" hidden="1" x14ac:dyDescent="0.25">
      <c r="A72" s="96">
        <v>208200</v>
      </c>
      <c r="B72" s="73">
        <v>208200</v>
      </c>
      <c r="C72" s="74" t="s">
        <v>83</v>
      </c>
      <c r="D72" s="75">
        <f t="shared" si="3"/>
        <v>0</v>
      </c>
      <c r="E72" s="115"/>
      <c r="F72" s="115">
        <f>F48-1891878</f>
        <v>0</v>
      </c>
      <c r="G72" s="75"/>
      <c r="H72" s="96"/>
      <c r="I72" s="97"/>
      <c r="J72" s="97"/>
      <c r="K72" s="97"/>
      <c r="L72" s="98"/>
      <c r="M72" s="98"/>
      <c r="N72" s="98"/>
      <c r="O72" s="98"/>
      <c r="P72" s="98"/>
      <c r="Q72" s="99"/>
      <c r="R72" s="99"/>
      <c r="S72" s="99"/>
      <c r="T72" s="97"/>
      <c r="U72" s="96"/>
      <c r="V72" s="96"/>
      <c r="W72" s="79">
        <v>2</v>
      </c>
    </row>
    <row r="73" spans="1:26" ht="15.75" hidden="1" customHeight="1" x14ac:dyDescent="0.25">
      <c r="B73" s="20">
        <v>208300</v>
      </c>
      <c r="C73" s="153" t="s">
        <v>84</v>
      </c>
      <c r="D73" s="24">
        <f t="shared" si="3"/>
        <v>0</v>
      </c>
      <c r="E73" s="24"/>
      <c r="F73" s="24"/>
      <c r="G73" s="24"/>
      <c r="U73" s="154"/>
      <c r="W73" s="16">
        <v>0</v>
      </c>
    </row>
    <row r="74" spans="1:26" s="159" customFormat="1" ht="31.5" customHeight="1" thickBot="1" x14ac:dyDescent="0.3">
      <c r="A74" s="155"/>
      <c r="B74" s="20">
        <v>208400</v>
      </c>
      <c r="C74" s="36" t="s">
        <v>85</v>
      </c>
      <c r="D74" s="22">
        <f t="shared" si="3"/>
        <v>0</v>
      </c>
      <c r="E74" s="22">
        <f>SUM(E75:E88)</f>
        <v>-19526594527</v>
      </c>
      <c r="F74" s="22">
        <f>SUM(F75:F88)</f>
        <v>19526594527</v>
      </c>
      <c r="G74" s="22">
        <f>SUM(G75:G88)</f>
        <v>19526594527</v>
      </c>
      <c r="H74" s="156"/>
      <c r="I74" s="65">
        <v>0</v>
      </c>
      <c r="J74" s="28">
        <f>J23-F30</f>
        <v>-3207232445</v>
      </c>
      <c r="K74" s="156"/>
      <c r="L74" s="157"/>
      <c r="M74" s="157"/>
      <c r="N74" s="157"/>
      <c r="O74" s="156"/>
      <c r="P74" s="156"/>
      <c r="Q74" s="156"/>
      <c r="R74" s="156"/>
      <c r="S74" s="156"/>
      <c r="T74" s="65">
        <f>0-T89</f>
        <v>0</v>
      </c>
      <c r="U74" s="71" t="s">
        <v>86</v>
      </c>
      <c r="V74" s="156"/>
      <c r="W74" s="10">
        <v>1</v>
      </c>
      <c r="X74" s="158">
        <f>E74-'[1]2024 лютий'!E32</f>
        <v>-8603516086</v>
      </c>
      <c r="Y74" s="159">
        <v>5055699756</v>
      </c>
      <c r="Z74" s="158">
        <f>Y74+X74</f>
        <v>-3547816330</v>
      </c>
    </row>
    <row r="75" spans="1:26" s="169" customFormat="1" ht="27.75" hidden="1" customHeight="1" thickBot="1" x14ac:dyDescent="0.3">
      <c r="A75" s="160"/>
      <c r="B75" s="161">
        <v>208400</v>
      </c>
      <c r="C75" s="162" t="s">
        <v>87</v>
      </c>
      <c r="D75" s="163">
        <f t="shared" si="3"/>
        <v>0</v>
      </c>
      <c r="E75" s="163">
        <f>-5130130912-337500000-300000000-342800912-2489819788-474720129-1106700+3000000-200000000-1000000000-2000000000-831076965-181300172+5000000+5188113+20000000-10188713-700000-1-84169898-3228157063</f>
        <v>-16578483140</v>
      </c>
      <c r="F75" s="163">
        <f>-E75</f>
        <v>16578483140</v>
      </c>
      <c r="G75" s="163">
        <f>F75</f>
        <v>16578483140</v>
      </c>
      <c r="H75" s="160"/>
      <c r="I75" s="164"/>
      <c r="J75" s="165"/>
      <c r="K75" s="160"/>
      <c r="L75" s="166"/>
      <c r="M75" s="166"/>
      <c r="N75" s="166"/>
      <c r="O75" s="160"/>
      <c r="P75" s="160"/>
      <c r="Q75" s="160"/>
      <c r="R75" s="160"/>
      <c r="S75" s="160"/>
      <c r="T75" s="164"/>
      <c r="U75" s="167"/>
      <c r="V75" s="160"/>
      <c r="W75" s="168">
        <v>2</v>
      </c>
    </row>
    <row r="76" spans="1:26" s="179" customFormat="1" ht="3.75" hidden="1" customHeight="1" thickBot="1" x14ac:dyDescent="0.3">
      <c r="A76" s="170"/>
      <c r="B76" s="171">
        <v>208400</v>
      </c>
      <c r="C76" s="172"/>
      <c r="D76" s="173"/>
      <c r="E76" s="173"/>
      <c r="F76" s="173"/>
      <c r="G76" s="173"/>
      <c r="H76" s="170"/>
      <c r="I76" s="174"/>
      <c r="J76" s="175"/>
      <c r="K76" s="170"/>
      <c r="L76" s="176"/>
      <c r="M76" s="176"/>
      <c r="N76" s="176"/>
      <c r="O76" s="170"/>
      <c r="P76" s="170"/>
      <c r="Q76" s="170"/>
      <c r="R76" s="170"/>
      <c r="S76" s="170"/>
      <c r="T76" s="174"/>
      <c r="U76" s="177"/>
      <c r="V76" s="170"/>
      <c r="W76" s="178">
        <v>2</v>
      </c>
    </row>
    <row r="77" spans="1:26" s="180" customFormat="1" ht="27.75" hidden="1" customHeight="1" thickBot="1" x14ac:dyDescent="0.3">
      <c r="B77" s="181">
        <v>208400</v>
      </c>
      <c r="C77" s="182" t="s">
        <v>88</v>
      </c>
      <c r="D77" s="183"/>
      <c r="E77" s="184"/>
      <c r="F77" s="163">
        <f>-E77</f>
        <v>0</v>
      </c>
      <c r="G77" s="163">
        <f>F77</f>
        <v>0</v>
      </c>
      <c r="I77" s="185"/>
      <c r="J77" s="186"/>
      <c r="L77" s="187"/>
      <c r="M77" s="187"/>
      <c r="N77" s="187"/>
      <c r="T77" s="185"/>
      <c r="W77" s="188">
        <v>0</v>
      </c>
    </row>
    <row r="78" spans="1:26" s="180" customFormat="1" ht="27.75" hidden="1" customHeight="1" thickBot="1" x14ac:dyDescent="0.3">
      <c r="B78" s="181">
        <v>208400</v>
      </c>
      <c r="C78" s="182" t="s">
        <v>89</v>
      </c>
      <c r="D78" s="183"/>
      <c r="E78" s="184"/>
      <c r="F78" s="163">
        <f>-E78</f>
        <v>0</v>
      </c>
      <c r="G78" s="163">
        <f>F78</f>
        <v>0</v>
      </c>
      <c r="I78" s="185"/>
      <c r="J78" s="186"/>
      <c r="L78" s="187"/>
      <c r="M78" s="187"/>
      <c r="N78" s="187"/>
      <c r="T78" s="185"/>
      <c r="W78" s="188">
        <v>0</v>
      </c>
    </row>
    <row r="79" spans="1:26" s="170" customFormat="1" ht="4.5" hidden="1" customHeight="1" thickBot="1" x14ac:dyDescent="0.3">
      <c r="B79" s="171">
        <v>208400</v>
      </c>
      <c r="C79" s="189"/>
      <c r="D79" s="190"/>
      <c r="E79" s="191"/>
      <c r="F79" s="190"/>
      <c r="G79" s="190"/>
      <c r="I79" s="174"/>
      <c r="J79" s="175"/>
      <c r="L79" s="176"/>
      <c r="M79" s="176"/>
      <c r="N79" s="176"/>
      <c r="T79" s="174"/>
      <c r="U79" s="177"/>
      <c r="W79" s="192">
        <v>0</v>
      </c>
    </row>
    <row r="80" spans="1:26" s="169" customFormat="1" ht="43.5" hidden="1" customHeight="1" thickBot="1" x14ac:dyDescent="0.3">
      <c r="A80" s="160"/>
      <c r="B80" s="161">
        <v>208400</v>
      </c>
      <c r="C80" s="162" t="s">
        <v>90</v>
      </c>
      <c r="D80" s="193"/>
      <c r="E80" s="194">
        <f>-650000000-2000000000-62622019-235489368</f>
        <v>-2948111387</v>
      </c>
      <c r="F80" s="163">
        <f>-E80</f>
        <v>2948111387</v>
      </c>
      <c r="G80" s="163">
        <f>F80</f>
        <v>2948111387</v>
      </c>
      <c r="H80" s="160"/>
      <c r="I80" s="164"/>
      <c r="J80" s="165"/>
      <c r="K80" s="160"/>
      <c r="L80" s="166"/>
      <c r="M80" s="166"/>
      <c r="N80" s="166"/>
      <c r="O80" s="160"/>
      <c r="P80" s="160"/>
      <c r="Q80" s="160"/>
      <c r="R80" s="160"/>
      <c r="S80" s="160"/>
      <c r="T80" s="164"/>
      <c r="U80" s="167"/>
      <c r="V80" s="160"/>
      <c r="W80" s="168">
        <v>2</v>
      </c>
    </row>
    <row r="81" spans="1:23" s="179" customFormat="1" ht="3.75" hidden="1" customHeight="1" thickBot="1" x14ac:dyDescent="0.3">
      <c r="A81" s="170"/>
      <c r="B81" s="171">
        <v>208400</v>
      </c>
      <c r="C81" s="172"/>
      <c r="D81" s="195"/>
      <c r="E81" s="196"/>
      <c r="F81" s="195"/>
      <c r="G81" s="195"/>
      <c r="H81" s="170"/>
      <c r="I81" s="174"/>
      <c r="J81" s="175"/>
      <c r="K81" s="170"/>
      <c r="L81" s="176"/>
      <c r="M81" s="176"/>
      <c r="N81" s="176"/>
      <c r="O81" s="170"/>
      <c r="P81" s="170"/>
      <c r="Q81" s="170"/>
      <c r="R81" s="170"/>
      <c r="S81" s="170"/>
      <c r="T81" s="174"/>
      <c r="U81" s="177"/>
      <c r="V81" s="170"/>
      <c r="W81" s="178">
        <v>2</v>
      </c>
    </row>
    <row r="82" spans="1:23" s="169" customFormat="1" ht="38.25" hidden="1" customHeight="1" thickBot="1" x14ac:dyDescent="0.3">
      <c r="A82" s="180"/>
      <c r="B82" s="161">
        <v>208400</v>
      </c>
      <c r="C82" s="162" t="s">
        <v>91</v>
      </c>
      <c r="D82" s="193"/>
      <c r="E82" s="197"/>
      <c r="F82" s="193"/>
      <c r="G82" s="193"/>
      <c r="H82" s="180"/>
      <c r="I82" s="185"/>
      <c r="J82" s="186"/>
      <c r="K82" s="180"/>
      <c r="L82" s="187"/>
      <c r="M82" s="187"/>
      <c r="N82" s="187"/>
      <c r="O82" s="180"/>
      <c r="P82" s="180"/>
      <c r="Q82" s="180"/>
      <c r="R82" s="180"/>
      <c r="S82" s="180"/>
      <c r="T82" s="185"/>
      <c r="U82" s="180"/>
      <c r="V82" s="180"/>
      <c r="W82" s="168">
        <v>2</v>
      </c>
    </row>
    <row r="83" spans="1:23" s="169" customFormat="1" ht="39" hidden="1" customHeight="1" thickBot="1" x14ac:dyDescent="0.3">
      <c r="A83" s="180"/>
      <c r="B83" s="161">
        <v>208400</v>
      </c>
      <c r="C83" s="162" t="s">
        <v>92</v>
      </c>
      <c r="D83" s="193"/>
      <c r="E83" s="197"/>
      <c r="F83" s="193">
        <f t="shared" ref="F83:F88" si="4">-E83</f>
        <v>0</v>
      </c>
      <c r="G83" s="193">
        <f t="shared" ref="G83:G88" si="5">F83</f>
        <v>0</v>
      </c>
      <c r="H83" s="180"/>
      <c r="I83" s="185"/>
      <c r="J83" s="186"/>
      <c r="K83" s="180"/>
      <c r="L83" s="187"/>
      <c r="M83" s="187"/>
      <c r="N83" s="187"/>
      <c r="O83" s="180"/>
      <c r="P83" s="180"/>
      <c r="Q83" s="180"/>
      <c r="R83" s="180"/>
      <c r="S83" s="180"/>
      <c r="T83" s="185"/>
      <c r="U83" s="180"/>
      <c r="V83" s="180"/>
      <c r="W83" s="168">
        <v>2</v>
      </c>
    </row>
    <row r="84" spans="1:23" s="169" customFormat="1" ht="27.75" hidden="1" customHeight="1" thickBot="1" x14ac:dyDescent="0.3">
      <c r="A84" s="180"/>
      <c r="B84" s="161">
        <v>208400</v>
      </c>
      <c r="C84" s="162" t="s">
        <v>93</v>
      </c>
      <c r="D84" s="193"/>
      <c r="E84" s="197"/>
      <c r="F84" s="163">
        <f t="shared" si="4"/>
        <v>0</v>
      </c>
      <c r="G84" s="163">
        <f t="shared" si="5"/>
        <v>0</v>
      </c>
      <c r="H84" s="180"/>
      <c r="I84" s="185"/>
      <c r="J84" s="186"/>
      <c r="K84" s="180"/>
      <c r="L84" s="187"/>
      <c r="M84" s="187"/>
      <c r="N84" s="187"/>
      <c r="O84" s="180"/>
      <c r="P84" s="180"/>
      <c r="Q84" s="180"/>
      <c r="R84" s="180"/>
      <c r="S84" s="180"/>
      <c r="T84" s="185"/>
      <c r="U84" s="180"/>
      <c r="V84" s="180"/>
      <c r="W84" s="168">
        <v>2</v>
      </c>
    </row>
    <row r="85" spans="1:23" s="169" customFormat="1" ht="41.25" hidden="1" customHeight="1" thickBot="1" x14ac:dyDescent="0.3">
      <c r="A85" s="180"/>
      <c r="B85" s="161">
        <v>208400</v>
      </c>
      <c r="C85" s="162" t="s">
        <v>94</v>
      </c>
      <c r="D85" s="193"/>
      <c r="E85" s="197"/>
      <c r="F85" s="163">
        <f t="shared" si="4"/>
        <v>0</v>
      </c>
      <c r="G85" s="163">
        <f t="shared" si="5"/>
        <v>0</v>
      </c>
      <c r="H85" s="180"/>
      <c r="I85" s="185"/>
      <c r="J85" s="186"/>
      <c r="K85" s="180"/>
      <c r="L85" s="187"/>
      <c r="M85" s="187"/>
      <c r="N85" s="187"/>
      <c r="O85" s="180"/>
      <c r="P85" s="180"/>
      <c r="Q85" s="180"/>
      <c r="R85" s="180"/>
      <c r="S85" s="180"/>
      <c r="T85" s="185"/>
      <c r="U85" s="180"/>
      <c r="V85" s="180"/>
      <c r="W85" s="168">
        <v>2</v>
      </c>
    </row>
    <row r="86" spans="1:23" s="198" customFormat="1" ht="13.5" hidden="1" customHeight="1" thickBot="1" x14ac:dyDescent="0.25">
      <c r="B86" s="199">
        <v>208400</v>
      </c>
      <c r="C86" s="200"/>
      <c r="D86" s="201"/>
      <c r="E86" s="202"/>
      <c r="F86" s="163">
        <f t="shared" si="4"/>
        <v>0</v>
      </c>
      <c r="G86" s="163">
        <f t="shared" si="5"/>
        <v>0</v>
      </c>
      <c r="I86" s="203"/>
      <c r="J86" s="204"/>
      <c r="L86" s="205"/>
      <c r="M86" s="205"/>
      <c r="N86" s="205"/>
      <c r="T86" s="203"/>
      <c r="U86" s="206"/>
      <c r="W86" s="207">
        <v>0</v>
      </c>
    </row>
    <row r="87" spans="1:23" s="198" customFormat="1" ht="14.25" hidden="1" customHeight="1" thickBot="1" x14ac:dyDescent="0.25">
      <c r="B87" s="199">
        <v>208400</v>
      </c>
      <c r="C87" s="200"/>
      <c r="D87" s="201"/>
      <c r="E87" s="202"/>
      <c r="F87" s="163">
        <f t="shared" si="4"/>
        <v>0</v>
      </c>
      <c r="G87" s="163">
        <f t="shared" si="5"/>
        <v>0</v>
      </c>
      <c r="I87" s="203"/>
      <c r="J87" s="204"/>
      <c r="L87" s="205"/>
      <c r="M87" s="205"/>
      <c r="N87" s="205"/>
      <c r="T87" s="203"/>
      <c r="U87" s="206"/>
      <c r="W87" s="207">
        <v>0</v>
      </c>
    </row>
    <row r="88" spans="1:23" s="198" customFormat="1" ht="15" hidden="1" customHeight="1" thickBot="1" x14ac:dyDescent="0.25">
      <c r="B88" s="199">
        <v>208400</v>
      </c>
      <c r="C88" s="200"/>
      <c r="D88" s="201"/>
      <c r="E88" s="202"/>
      <c r="F88" s="163">
        <f t="shared" si="4"/>
        <v>0</v>
      </c>
      <c r="G88" s="163">
        <f t="shared" si="5"/>
        <v>0</v>
      </c>
      <c r="I88" s="203"/>
      <c r="J88" s="204"/>
      <c r="L88" s="205"/>
      <c r="M88" s="205"/>
      <c r="N88" s="205"/>
      <c r="T88" s="203"/>
      <c r="U88" s="206"/>
      <c r="W88" s="207">
        <v>0</v>
      </c>
    </row>
    <row r="89" spans="1:23" ht="21" thickBot="1" x14ac:dyDescent="0.3">
      <c r="B89" s="20">
        <v>300000</v>
      </c>
      <c r="C89" s="36" t="s">
        <v>95</v>
      </c>
      <c r="D89" s="22">
        <f>E89+F89</f>
        <v>8902500000</v>
      </c>
      <c r="E89" s="22">
        <v>0</v>
      </c>
      <c r="F89" s="22">
        <f>F90</f>
        <v>8902500000</v>
      </c>
      <c r="G89" s="22">
        <f>G90</f>
        <v>8902500000</v>
      </c>
      <c r="I89" s="65">
        <f>0</f>
        <v>0</v>
      </c>
      <c r="T89" s="65">
        <v>0</v>
      </c>
      <c r="U89" s="154" t="s">
        <v>96</v>
      </c>
      <c r="W89" s="16">
        <v>1</v>
      </c>
    </row>
    <row r="90" spans="1:23" ht="30" customHeight="1" thickBot="1" x14ac:dyDescent="0.3">
      <c r="B90" s="20">
        <v>303000</v>
      </c>
      <c r="C90" s="36" t="s">
        <v>97</v>
      </c>
      <c r="D90" s="22">
        <f>E90+F90</f>
        <v>8902500000</v>
      </c>
      <c r="E90" s="22">
        <v>0</v>
      </c>
      <c r="F90" s="22">
        <f>F91+F92</f>
        <v>8902500000</v>
      </c>
      <c r="G90" s="22">
        <f>G91+G92</f>
        <v>8902500000</v>
      </c>
      <c r="I90" s="65">
        <v>0</v>
      </c>
      <c r="W90" s="16">
        <v>1</v>
      </c>
    </row>
    <row r="91" spans="1:23" ht="16.5" customHeight="1" x14ac:dyDescent="0.25">
      <c r="B91" s="20">
        <v>303100</v>
      </c>
      <c r="C91" s="36" t="s">
        <v>18</v>
      </c>
      <c r="D91" s="22">
        <f>E91+F91</f>
        <v>9240000000</v>
      </c>
      <c r="E91" s="22">
        <v>0</v>
      </c>
      <c r="F91" s="22">
        <f>8660000000-2000000000+270000000+2310000000</f>
        <v>9240000000</v>
      </c>
      <c r="G91" s="22">
        <f>F91</f>
        <v>9240000000</v>
      </c>
      <c r="W91" s="16">
        <v>1</v>
      </c>
    </row>
    <row r="92" spans="1:23" s="208" customFormat="1" ht="20.25" x14ac:dyDescent="0.25">
      <c r="B92" s="20">
        <v>303200</v>
      </c>
      <c r="C92" s="36" t="s">
        <v>19</v>
      </c>
      <c r="D92" s="22">
        <f>E92+F92</f>
        <v>-337500000</v>
      </c>
      <c r="E92" s="22">
        <v>0</v>
      </c>
      <c r="F92" s="22">
        <v>-337500000</v>
      </c>
      <c r="G92" s="22">
        <f>F92</f>
        <v>-337500000</v>
      </c>
      <c r="W92" s="16">
        <v>1</v>
      </c>
    </row>
    <row r="93" spans="1:23" s="209" customFormat="1" ht="20.25" x14ac:dyDescent="0.25">
      <c r="B93" s="20" t="s">
        <v>98</v>
      </c>
      <c r="C93" s="36" t="s">
        <v>99</v>
      </c>
      <c r="D93" s="22">
        <f>E93+F93</f>
        <v>18230026853</v>
      </c>
      <c r="E93" s="22">
        <f>E12+E89</f>
        <v>-14556333229</v>
      </c>
      <c r="F93" s="22">
        <f>F12+F89</f>
        <v>32786360082</v>
      </c>
      <c r="G93" s="22">
        <f>G12+G89</f>
        <v>32327385517</v>
      </c>
      <c r="K93" s="210"/>
      <c r="W93" s="16">
        <v>1</v>
      </c>
    </row>
    <row r="94" spans="1:23" ht="13.5" customHeight="1" x14ac:dyDescent="0.25">
      <c r="B94" s="211"/>
      <c r="C94" s="211" t="s">
        <v>100</v>
      </c>
      <c r="D94" s="212"/>
      <c r="E94" s="212"/>
      <c r="F94" s="212"/>
      <c r="G94" s="213"/>
      <c r="W94" s="16">
        <v>1</v>
      </c>
    </row>
    <row r="95" spans="1:23" ht="20.100000000000001" customHeight="1" x14ac:dyDescent="0.25">
      <c r="B95" s="20">
        <v>400000</v>
      </c>
      <c r="C95" s="36" t="s">
        <v>101</v>
      </c>
      <c r="D95" s="22">
        <f t="shared" ref="D95:D118" si="6">E95+F95</f>
        <v>10052533110</v>
      </c>
      <c r="E95" s="22">
        <f>E96+E102</f>
        <v>0</v>
      </c>
      <c r="F95" s="22">
        <f>F96+F102</f>
        <v>10052533110</v>
      </c>
      <c r="G95" s="22">
        <f>G96+G102</f>
        <v>10052533110</v>
      </c>
      <c r="W95" s="16">
        <v>1</v>
      </c>
    </row>
    <row r="96" spans="1:23" ht="20.100000000000001" customHeight="1" x14ac:dyDescent="0.25">
      <c r="B96" s="20">
        <v>401000</v>
      </c>
      <c r="C96" s="36" t="s">
        <v>102</v>
      </c>
      <c r="D96" s="22">
        <f t="shared" si="6"/>
        <v>11032834022</v>
      </c>
      <c r="E96" s="22">
        <f>E97</f>
        <v>0</v>
      </c>
      <c r="F96" s="22">
        <f>F100+F97</f>
        <v>11032834022</v>
      </c>
      <c r="G96" s="22">
        <f>G100+G97</f>
        <v>11032834022</v>
      </c>
      <c r="W96" s="16">
        <v>1</v>
      </c>
    </row>
    <row r="97" spans="2:23" ht="20.100000000000001" customHeight="1" x14ac:dyDescent="0.25">
      <c r="B97" s="20">
        <v>401100</v>
      </c>
      <c r="C97" s="36" t="s">
        <v>103</v>
      </c>
      <c r="D97" s="22">
        <f t="shared" si="6"/>
        <v>1792834022</v>
      </c>
      <c r="E97" s="22">
        <f>E98</f>
        <v>0</v>
      </c>
      <c r="F97" s="22">
        <f>F98+F99</f>
        <v>1792834022</v>
      </c>
      <c r="G97" s="22">
        <f>G98+G99</f>
        <v>1792834022</v>
      </c>
      <c r="W97" s="16">
        <v>1</v>
      </c>
    </row>
    <row r="98" spans="2:23" ht="20.100000000000001" customHeight="1" x14ac:dyDescent="0.25">
      <c r="B98" s="20">
        <v>401101</v>
      </c>
      <c r="C98" s="36" t="s">
        <v>104</v>
      </c>
      <c r="D98" s="22">
        <f t="shared" si="6"/>
        <v>1792834022</v>
      </c>
      <c r="E98" s="22">
        <v>0</v>
      </c>
      <c r="F98" s="22">
        <f>F23</f>
        <v>1792834022</v>
      </c>
      <c r="G98" s="22">
        <f>F98</f>
        <v>1792834022</v>
      </c>
      <c r="W98" s="16">
        <v>1</v>
      </c>
    </row>
    <row r="99" spans="2:23" s="214" customFormat="1" hidden="1" x14ac:dyDescent="0.25">
      <c r="B99" s="20">
        <v>401102</v>
      </c>
      <c r="C99" s="153" t="s">
        <v>105</v>
      </c>
      <c r="D99" s="24">
        <f t="shared" si="6"/>
        <v>0</v>
      </c>
      <c r="E99" s="24">
        <f>F99+G99</f>
        <v>0</v>
      </c>
      <c r="F99" s="24">
        <f>G99+H99</f>
        <v>0</v>
      </c>
      <c r="G99" s="24">
        <v>0</v>
      </c>
      <c r="W99" s="16">
        <v>0</v>
      </c>
    </row>
    <row r="100" spans="2:23" ht="20.100000000000001" customHeight="1" x14ac:dyDescent="0.25">
      <c r="B100" s="20">
        <v>401200</v>
      </c>
      <c r="C100" s="36" t="s">
        <v>106</v>
      </c>
      <c r="D100" s="22">
        <f t="shared" si="6"/>
        <v>9240000000</v>
      </c>
      <c r="E100" s="22">
        <v>0</v>
      </c>
      <c r="F100" s="22">
        <f>F101</f>
        <v>9240000000</v>
      </c>
      <c r="G100" s="22">
        <f>F100</f>
        <v>9240000000</v>
      </c>
      <c r="W100" s="16">
        <v>1</v>
      </c>
    </row>
    <row r="101" spans="2:23" ht="20.100000000000001" customHeight="1" x14ac:dyDescent="0.25">
      <c r="B101" s="20">
        <v>401201</v>
      </c>
      <c r="C101" s="36" t="s">
        <v>104</v>
      </c>
      <c r="D101" s="22">
        <f t="shared" si="6"/>
        <v>9240000000</v>
      </c>
      <c r="E101" s="22">
        <v>0</v>
      </c>
      <c r="F101" s="22">
        <f>F91</f>
        <v>9240000000</v>
      </c>
      <c r="G101" s="22">
        <f>F101</f>
        <v>9240000000</v>
      </c>
      <c r="W101" s="16">
        <v>1</v>
      </c>
    </row>
    <row r="102" spans="2:23" ht="20.100000000000001" customHeight="1" x14ac:dyDescent="0.25">
      <c r="B102" s="20">
        <v>402000</v>
      </c>
      <c r="C102" s="36" t="s">
        <v>107</v>
      </c>
      <c r="D102" s="22">
        <f t="shared" si="6"/>
        <v>-980300912</v>
      </c>
      <c r="E102" s="22">
        <f>E103</f>
        <v>0</v>
      </c>
      <c r="F102" s="22">
        <f>F103+F107</f>
        <v>-980300912</v>
      </c>
      <c r="G102" s="22">
        <f>F102</f>
        <v>-980300912</v>
      </c>
      <c r="W102" s="16">
        <v>1</v>
      </c>
    </row>
    <row r="103" spans="2:23" ht="20.100000000000001" customHeight="1" x14ac:dyDescent="0.25">
      <c r="B103" s="20">
        <v>402100</v>
      </c>
      <c r="C103" s="36" t="s">
        <v>108</v>
      </c>
      <c r="D103" s="22">
        <f t="shared" si="6"/>
        <v>-642800912</v>
      </c>
      <c r="E103" s="22">
        <f>E104</f>
        <v>0</v>
      </c>
      <c r="F103" s="22">
        <f>F104+F105</f>
        <v>-642800912</v>
      </c>
      <c r="G103" s="22">
        <f>G104+G105</f>
        <v>-642800912</v>
      </c>
      <c r="W103" s="16">
        <v>1</v>
      </c>
    </row>
    <row r="104" spans="2:23" ht="20.100000000000001" customHeight="1" x14ac:dyDescent="0.25">
      <c r="B104" s="20">
        <v>402101</v>
      </c>
      <c r="C104" s="36" t="s">
        <v>104</v>
      </c>
      <c r="D104" s="22">
        <f t="shared" si="6"/>
        <v>-642800912</v>
      </c>
      <c r="E104" s="22">
        <f>-863040000+863040000</f>
        <v>0</v>
      </c>
      <c r="F104" s="22">
        <f>F24+F16</f>
        <v>-642800912</v>
      </c>
      <c r="G104" s="22">
        <f>F104</f>
        <v>-642800912</v>
      </c>
      <c r="W104" s="16">
        <v>1</v>
      </c>
    </row>
    <row r="105" spans="2:23" s="214" customFormat="1" hidden="1" x14ac:dyDescent="0.25">
      <c r="B105" s="20">
        <v>402103</v>
      </c>
      <c r="C105" s="153" t="s">
        <v>109</v>
      </c>
      <c r="D105" s="24">
        <f t="shared" si="6"/>
        <v>0</v>
      </c>
      <c r="E105" s="24">
        <f>E27</f>
        <v>0</v>
      </c>
      <c r="F105" s="24">
        <v>0</v>
      </c>
      <c r="G105" s="24">
        <f>F105</f>
        <v>0</v>
      </c>
      <c r="W105" s="16">
        <v>0</v>
      </c>
    </row>
    <row r="106" spans="2:23" ht="20.100000000000001" customHeight="1" x14ac:dyDescent="0.25">
      <c r="B106" s="20">
        <v>402200</v>
      </c>
      <c r="C106" s="36" t="s">
        <v>110</v>
      </c>
      <c r="D106" s="22">
        <f t="shared" si="6"/>
        <v>-337500000</v>
      </c>
      <c r="E106" s="22">
        <v>0</v>
      </c>
      <c r="F106" s="22">
        <f>F107</f>
        <v>-337500000</v>
      </c>
      <c r="G106" s="22">
        <f>G107</f>
        <v>-337500000</v>
      </c>
      <c r="W106" s="16">
        <v>1</v>
      </c>
    </row>
    <row r="107" spans="2:23" s="208" customFormat="1" ht="20.100000000000001" customHeight="1" x14ac:dyDescent="0.25">
      <c r="B107" s="20">
        <v>402201</v>
      </c>
      <c r="C107" s="36" t="s">
        <v>104</v>
      </c>
      <c r="D107" s="22">
        <f t="shared" si="6"/>
        <v>-337500000</v>
      </c>
      <c r="E107" s="22">
        <v>0</v>
      </c>
      <c r="F107" s="22">
        <f>F92</f>
        <v>-337500000</v>
      </c>
      <c r="G107" s="22">
        <f>G92</f>
        <v>-337500000</v>
      </c>
      <c r="W107" s="16">
        <v>1</v>
      </c>
    </row>
    <row r="108" spans="2:23" ht="20.100000000000001" customHeight="1" x14ac:dyDescent="0.25">
      <c r="B108" s="20">
        <v>600000</v>
      </c>
      <c r="C108" s="36" t="s">
        <v>111</v>
      </c>
      <c r="D108" s="22">
        <f t="shared" si="6"/>
        <v>8177493743</v>
      </c>
      <c r="E108" s="22">
        <f>E109+E112+E117</f>
        <v>-14556333229</v>
      </c>
      <c r="F108" s="22">
        <f>F109+F112+F117</f>
        <v>22733826972</v>
      </c>
      <c r="G108" s="22">
        <f>G109+G112+G117</f>
        <v>22274852407</v>
      </c>
      <c r="W108" s="16">
        <v>1</v>
      </c>
    </row>
    <row r="109" spans="2:23" ht="31.5" hidden="1" customHeight="1" x14ac:dyDescent="0.25">
      <c r="B109" s="20">
        <v>601000</v>
      </c>
      <c r="C109" s="153" t="s">
        <v>112</v>
      </c>
      <c r="D109" s="24">
        <f t="shared" si="6"/>
        <v>0</v>
      </c>
      <c r="E109" s="24">
        <v>0</v>
      </c>
      <c r="F109" s="24"/>
      <c r="G109" s="24">
        <v>0</v>
      </c>
      <c r="W109" s="16">
        <v>0</v>
      </c>
    </row>
    <row r="110" spans="2:23" ht="31.5" hidden="1" customHeight="1" x14ac:dyDescent="0.25">
      <c r="B110" s="20">
        <v>601100</v>
      </c>
      <c r="C110" s="153" t="s">
        <v>113</v>
      </c>
      <c r="D110" s="24">
        <f t="shared" si="6"/>
        <v>0</v>
      </c>
      <c r="E110" s="24">
        <v>0</v>
      </c>
      <c r="F110" s="24"/>
      <c r="G110" s="24">
        <v>0</v>
      </c>
      <c r="W110" s="16">
        <v>0</v>
      </c>
    </row>
    <row r="111" spans="2:23" ht="15.75" hidden="1" customHeight="1" x14ac:dyDescent="0.25">
      <c r="B111" s="20">
        <v>601200</v>
      </c>
      <c r="C111" s="153" t="s">
        <v>114</v>
      </c>
      <c r="D111" s="24">
        <f t="shared" si="6"/>
        <v>0</v>
      </c>
      <c r="E111" s="24"/>
      <c r="F111" s="24"/>
      <c r="G111" s="24"/>
      <c r="W111" s="16">
        <v>0</v>
      </c>
    </row>
    <row r="112" spans="2:23" ht="20.100000000000001" customHeight="1" x14ac:dyDescent="0.25">
      <c r="B112" s="20">
        <v>602000</v>
      </c>
      <c r="C112" s="36" t="s">
        <v>115</v>
      </c>
      <c r="D112" s="22">
        <f t="shared" si="6"/>
        <v>8177493743</v>
      </c>
      <c r="E112" s="22">
        <f>E113-E114+E116+E115</f>
        <v>-14556333229</v>
      </c>
      <c r="F112" s="22">
        <f>F113-F114+F116+F115</f>
        <v>22733826972</v>
      </c>
      <c r="G112" s="22">
        <f>G113-G114+G116+G115</f>
        <v>22274852407</v>
      </c>
      <c r="W112" s="16">
        <v>1</v>
      </c>
    </row>
    <row r="113" spans="2:24" ht="20.100000000000001" customHeight="1" x14ac:dyDescent="0.25">
      <c r="B113" s="20">
        <v>602100</v>
      </c>
      <c r="C113" s="36" t="s">
        <v>45</v>
      </c>
      <c r="D113" s="22">
        <f>D30</f>
        <v>8177493743</v>
      </c>
      <c r="E113" s="22">
        <f>E30</f>
        <v>4970261298</v>
      </c>
      <c r="F113" s="22">
        <f>F30</f>
        <v>3207232445</v>
      </c>
      <c r="G113" s="22">
        <f>G30</f>
        <v>2748257880</v>
      </c>
      <c r="W113" s="16">
        <v>1</v>
      </c>
      <c r="X113" s="33"/>
    </row>
    <row r="114" spans="2:24" ht="20.100000000000001" customHeight="1" x14ac:dyDescent="0.25">
      <c r="B114" s="20">
        <v>602200</v>
      </c>
      <c r="C114" s="36" t="s">
        <v>65</v>
      </c>
      <c r="D114" s="22">
        <f>D50</f>
        <v>0</v>
      </c>
      <c r="E114" s="22">
        <f>E50</f>
        <v>0</v>
      </c>
      <c r="F114" s="22">
        <f>F50</f>
        <v>0</v>
      </c>
      <c r="G114" s="22">
        <f>G50</f>
        <v>0</v>
      </c>
      <c r="W114" s="16">
        <v>1</v>
      </c>
    </row>
    <row r="115" spans="2:24" ht="15.75" hidden="1" customHeight="1" x14ac:dyDescent="0.25">
      <c r="B115" s="20">
        <v>602300</v>
      </c>
      <c r="C115" s="153" t="s">
        <v>84</v>
      </c>
      <c r="D115" s="24">
        <f t="shared" si="6"/>
        <v>0</v>
      </c>
      <c r="E115" s="24">
        <f t="shared" ref="E115:G116" si="7">E73</f>
        <v>0</v>
      </c>
      <c r="F115" s="24">
        <f t="shared" si="7"/>
        <v>0</v>
      </c>
      <c r="G115" s="24">
        <f t="shared" si="7"/>
        <v>0</v>
      </c>
      <c r="W115" s="16">
        <v>0</v>
      </c>
    </row>
    <row r="116" spans="2:24" ht="30.75" customHeight="1" x14ac:dyDescent="0.25">
      <c r="B116" s="20">
        <v>602400</v>
      </c>
      <c r="C116" s="36" t="s">
        <v>85</v>
      </c>
      <c r="D116" s="22">
        <f t="shared" si="6"/>
        <v>0</v>
      </c>
      <c r="E116" s="22">
        <f t="shared" si="7"/>
        <v>-19526594527</v>
      </c>
      <c r="F116" s="22">
        <f t="shared" si="7"/>
        <v>19526594527</v>
      </c>
      <c r="G116" s="22">
        <f t="shared" si="7"/>
        <v>19526594527</v>
      </c>
      <c r="W116" s="16">
        <v>1</v>
      </c>
    </row>
    <row r="117" spans="2:24" ht="20.100000000000001" hidden="1" customHeight="1" x14ac:dyDescent="0.25">
      <c r="B117" s="20">
        <v>603000</v>
      </c>
      <c r="C117" s="153" t="s">
        <v>22</v>
      </c>
      <c r="D117" s="22">
        <f t="shared" si="6"/>
        <v>0</v>
      </c>
      <c r="E117" s="22">
        <f>E20</f>
        <v>0</v>
      </c>
      <c r="F117" s="22"/>
      <c r="G117" s="22"/>
      <c r="W117" s="16">
        <v>0</v>
      </c>
    </row>
    <row r="118" spans="2:24" s="209" customFormat="1" ht="20.25" x14ac:dyDescent="0.25">
      <c r="B118" s="20" t="s">
        <v>98</v>
      </c>
      <c r="C118" s="36" t="s">
        <v>99</v>
      </c>
      <c r="D118" s="22">
        <f t="shared" si="6"/>
        <v>18230026853</v>
      </c>
      <c r="E118" s="22">
        <f>E95+E108</f>
        <v>-14556333229</v>
      </c>
      <c r="F118" s="22">
        <f>F95+F108</f>
        <v>32786360082</v>
      </c>
      <c r="G118" s="22">
        <f>G95+G108</f>
        <v>32327385517</v>
      </c>
      <c r="W118" s="16">
        <v>1</v>
      </c>
    </row>
    <row r="119" spans="2:24" s="4" customFormat="1" ht="125.25" customHeight="1" x14ac:dyDescent="0.25">
      <c r="B119" s="4" t="s">
        <v>116</v>
      </c>
      <c r="G119" s="4" t="s">
        <v>117</v>
      </c>
      <c r="W119" s="16">
        <v>1</v>
      </c>
    </row>
    <row r="120" spans="2:24" hidden="1" x14ac:dyDescent="0.25">
      <c r="C120" s="1" t="s">
        <v>118</v>
      </c>
      <c r="D120" s="215">
        <f>D118-D93</f>
        <v>0</v>
      </c>
      <c r="E120" s="215">
        <f>E118-E93</f>
        <v>0</v>
      </c>
      <c r="F120" s="215">
        <f>F118-F93</f>
        <v>0</v>
      </c>
      <c r="G120" s="215">
        <f>G118-G93</f>
        <v>0</v>
      </c>
    </row>
    <row r="122" spans="2:24" x14ac:dyDescent="0.25">
      <c r="D122" s="33">
        <f>D28-D112</f>
        <v>0</v>
      </c>
      <c r="E122" s="33">
        <f>E28-E112</f>
        <v>0</v>
      </c>
      <c r="F122" s="33">
        <f>F28-F112</f>
        <v>0</v>
      </c>
      <c r="G122" s="33">
        <f>G28-G112</f>
        <v>0</v>
      </c>
    </row>
    <row r="123" spans="2:24" x14ac:dyDescent="0.25">
      <c r="D123" s="1" t="s">
        <v>119</v>
      </c>
    </row>
    <row r="124" spans="2:24" x14ac:dyDescent="0.25">
      <c r="C124" s="216" t="str">
        <f>C118</f>
        <v>Загальне фінансування</v>
      </c>
      <c r="D124" s="217">
        <f>D118-'[1]2024 лютий'!D62</f>
        <v>3540145612</v>
      </c>
      <c r="E124" s="217">
        <f>E118-'[1]2024 лютий'!E62</f>
        <v>-4849506788</v>
      </c>
      <c r="F124" s="217">
        <f>F118-'[1]2024 лютий'!F62</f>
        <v>8389652400</v>
      </c>
      <c r="G124" s="217">
        <f>G118-'[1]2024 лютий'!G62</f>
        <v>7940860740</v>
      </c>
      <c r="X124" s="33"/>
    </row>
    <row r="125" spans="2:24" x14ac:dyDescent="0.25">
      <c r="C125" s="216" t="str">
        <f>C29</f>
        <v>ЗАЛИШКИ РОЗПОДІЛЕНІ</v>
      </c>
      <c r="D125" s="217">
        <f>D29-'[1]2024 лютий'!D57</f>
        <v>5967311590</v>
      </c>
      <c r="E125" s="217">
        <f>E29-'[1]2024 лютий'!E57</f>
        <v>3754009298</v>
      </c>
      <c r="F125" s="217">
        <f>F29-'[1]2024 лютий'!F57</f>
        <v>2213302292</v>
      </c>
      <c r="G125" s="217">
        <f>G29-'[1]2024 лютий'!G57</f>
        <v>1764510632</v>
      </c>
    </row>
    <row r="126" spans="2:24" x14ac:dyDescent="0.25">
      <c r="C126" s="218">
        <v>602400</v>
      </c>
      <c r="D126" s="217">
        <f>D116-'[1]2024 лютий'!D60</f>
        <v>0</v>
      </c>
      <c r="E126" s="217">
        <f>E116-'[1]2024 лютий'!E60</f>
        <v>-8603516086</v>
      </c>
      <c r="F126" s="217">
        <f>F116-'[1]2024 лютий'!F60</f>
        <v>8603516086</v>
      </c>
      <c r="G126" s="217">
        <f>G116-'[1]2024 лютий'!G60</f>
        <v>8603516086</v>
      </c>
    </row>
  </sheetData>
  <autoFilter ref="A10:W120" xr:uid="{052E4AFA-5345-4876-8ED9-C0A379BD5C99}">
    <filterColumn colId="22">
      <filters>
        <filter val="1"/>
      </filters>
    </filterColumn>
  </autoFilter>
  <mergeCells count="15">
    <mergeCell ref="F1:G2"/>
    <mergeCell ref="C4:F4"/>
    <mergeCell ref="B8:B9"/>
    <mergeCell ref="C8:C9"/>
    <mergeCell ref="D8:D9"/>
    <mergeCell ref="E8:E9"/>
    <mergeCell ref="F8:G8"/>
    <mergeCell ref="Y37:Z37"/>
    <mergeCell ref="Y41:Z41"/>
    <mergeCell ref="L8:N8"/>
    <mergeCell ref="W8:W9"/>
    <mergeCell ref="I22:J22"/>
    <mergeCell ref="Y24:AB24"/>
    <mergeCell ref="Y31:Z31"/>
    <mergeCell ref="Y35:Z35"/>
  </mergeCells>
  <printOptions horizontalCentered="1"/>
  <pageMargins left="0.51181102362204722" right="0.31496062992125984" top="0.55118110236220474" bottom="0.55118110236220474" header="0.51181102362204722" footer="0.51181102362204722"/>
  <pageSetup paperSize="9" scale="72" orientation="landscape" r:id="rId1"/>
  <headerFooter>
    <oddFooter>&amp;C&amp;P</oddFooter>
  </headerFooter>
  <rowBreaks count="1" manualBreakCount="1">
    <brk id="9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 червень</vt:lpstr>
      <vt:lpstr>'2024 червень'!Заголовки_для_печати</vt:lpstr>
      <vt:lpstr>'2024 червень'!Область_печати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2024-06-03T12:57:44Z</dcterms:created>
  <dcterms:modified xsi:type="dcterms:W3CDTF">2024-06-04T05:14:20Z</dcterms:modified>
</cp:coreProperties>
</file>