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lib.kizim\Downloads\"/>
    </mc:Choice>
  </mc:AlternateContent>
  <bookViews>
    <workbookView xWindow="0" yWindow="0" windowWidth="28800" windowHeight="12300"/>
  </bookViews>
  <sheets>
    <sheet name="МЦП-порівняльн" sheetId="1" r:id="rId1"/>
  </sheets>
  <definedNames>
    <definedName name="_xlnm.Print_Titles" localSheetId="0">'МЦП-порівняльн'!$3:$4</definedName>
    <definedName name="_xlnm.Print_Area" localSheetId="0">'МЦП-порівняльн'!$A$1:$AB$350,'МЦП-порівняльн'!$A$359:$AB$359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73" i="1" l="1"/>
  <c r="AB35" i="1"/>
  <c r="AB328" i="1"/>
  <c r="AA157" i="1"/>
  <c r="AA156" i="1"/>
  <c r="AA150" i="1"/>
  <c r="AA155" i="1" s="1"/>
  <c r="AB165" i="1"/>
  <c r="AA165" i="1"/>
  <c r="AA158" i="1"/>
  <c r="AA164" i="1" s="1"/>
  <c r="AB327" i="1"/>
  <c r="AB315" i="1"/>
  <c r="AB314" i="1"/>
  <c r="AA198" i="1"/>
  <c r="AA197" i="1"/>
  <c r="AB156" i="1"/>
  <c r="AB91" i="1"/>
  <c r="AB90" i="1"/>
  <c r="AB87" i="1"/>
  <c r="AB86" i="1"/>
  <c r="AA163" i="1" l="1"/>
  <c r="AA328" i="1"/>
  <c r="AA327" i="1"/>
  <c r="AA269" i="1"/>
  <c r="AB158" i="1" l="1"/>
  <c r="AB163" i="1" s="1"/>
  <c r="AB351" i="1"/>
  <c r="AA351" i="1"/>
  <c r="AC288" i="1"/>
  <c r="N288" i="1"/>
  <c r="M288" i="1"/>
  <c r="AC216" i="1"/>
  <c r="N216" i="1"/>
  <c r="M216" i="1"/>
  <c r="AB157" i="1"/>
  <c r="AB150" i="1"/>
  <c r="AB155" i="1" s="1"/>
  <c r="AB164" i="1" l="1"/>
  <c r="AB174" i="1"/>
  <c r="AA174" i="1"/>
  <c r="AB172" i="1"/>
  <c r="AA172" i="1"/>
  <c r="AB173" i="1" l="1"/>
  <c r="AB171" i="1" s="1"/>
  <c r="AA173" i="1"/>
  <c r="AA171" i="1" s="1"/>
  <c r="AA141" i="1"/>
  <c r="AA140" i="1"/>
  <c r="AA202" i="1"/>
  <c r="AA201" i="1"/>
  <c r="AA35" i="1" l="1"/>
  <c r="AB107" i="1" l="1"/>
  <c r="AC170" i="1" l="1"/>
  <c r="M170" i="1"/>
  <c r="AA106" i="1"/>
  <c r="AB106" i="1"/>
  <c r="Y108" i="1" l="1"/>
  <c r="Z108" i="1"/>
  <c r="X108" i="1"/>
  <c r="Y92" i="1"/>
  <c r="Z92" i="1"/>
  <c r="AA92" i="1"/>
  <c r="AA96" i="1" s="1"/>
  <c r="AB92" i="1"/>
  <c r="AB96" i="1" s="1"/>
  <c r="Y13" i="1" l="1"/>
  <c r="Z13" i="1"/>
  <c r="X13" i="1"/>
  <c r="AB98" i="1"/>
  <c r="Y128" i="1"/>
  <c r="Z128" i="1"/>
  <c r="X128" i="1"/>
  <c r="Y42" i="1"/>
  <c r="Z42" i="1"/>
  <c r="X42" i="1"/>
  <c r="AB102" i="1" l="1"/>
  <c r="AB353" i="1"/>
  <c r="N325" i="1"/>
  <c r="N259" i="1"/>
  <c r="N123" i="1"/>
  <c r="N64" i="1"/>
  <c r="N60" i="1"/>
  <c r="N312" i="1"/>
  <c r="N292" i="1"/>
  <c r="N284" i="1"/>
  <c r="N280" i="1"/>
  <c r="N276" i="1"/>
  <c r="N267" i="1"/>
  <c r="N263" i="1"/>
  <c r="N255" i="1"/>
  <c r="N224" i="1"/>
  <c r="N220" i="1"/>
  <c r="N209" i="1"/>
  <c r="N184" i="1"/>
  <c r="N146" i="1"/>
  <c r="N142" i="1"/>
  <c r="N138" i="1"/>
  <c r="N134" i="1"/>
  <c r="N129" i="1"/>
  <c r="N118" i="1"/>
  <c r="N114" i="1"/>
  <c r="N109" i="1"/>
  <c r="N99" i="1"/>
  <c r="N93" i="1"/>
  <c r="N88" i="1"/>
  <c r="N84" i="1"/>
  <c r="N80" i="1"/>
  <c r="N76" i="1"/>
  <c r="N56" i="1"/>
  <c r="N52" i="1"/>
  <c r="N43" i="1"/>
  <c r="N29" i="1"/>
  <c r="N22" i="1"/>
  <c r="N14" i="1"/>
  <c r="N8" i="1"/>
  <c r="Y7" i="1" l="1"/>
  <c r="Z7" i="1"/>
  <c r="X7" i="1"/>
  <c r="Y98" i="1"/>
  <c r="Z98" i="1"/>
  <c r="AA98" i="1"/>
  <c r="AA353" i="1" s="1"/>
  <c r="X98" i="1"/>
  <c r="X92" i="1"/>
  <c r="X97" i="1" l="1"/>
  <c r="AC92" i="1"/>
  <c r="Z103" i="1"/>
  <c r="Y103" i="1"/>
  <c r="AA103" i="1"/>
  <c r="AB103" i="1"/>
  <c r="AA102" i="1"/>
  <c r="AB97" i="1"/>
  <c r="AA97" i="1"/>
  <c r="Z97" i="1"/>
  <c r="Y97" i="1"/>
  <c r="Y352" i="1" l="1"/>
  <c r="Z352" i="1"/>
  <c r="AA352" i="1"/>
  <c r="AB352" i="1"/>
  <c r="AC104" i="1" l="1"/>
  <c r="M104" i="1"/>
  <c r="AB215" i="1" l="1"/>
  <c r="AB213" i="1"/>
  <c r="AA213" i="1"/>
  <c r="AC98" i="1"/>
  <c r="X103" i="1" s="1"/>
  <c r="AG199" i="1" l="1"/>
  <c r="AG351" i="1" s="1"/>
  <c r="AF199" i="1"/>
  <c r="AF351" i="1" s="1"/>
  <c r="AE199" i="1"/>
  <c r="AE351" i="1" s="1"/>
  <c r="AG352" i="1"/>
  <c r="AF352" i="1"/>
  <c r="AE352" i="1"/>
  <c r="AG353" i="1" l="1"/>
  <c r="AF353" i="1"/>
  <c r="AE353" i="1"/>
  <c r="AF356" i="1"/>
  <c r="AG356" i="1"/>
  <c r="AE356" i="1"/>
  <c r="AG357" i="1" l="1"/>
  <c r="AH353" i="1"/>
  <c r="AF357" i="1"/>
  <c r="AE357" i="1"/>
  <c r="AA39" i="1"/>
  <c r="M204" i="1" l="1"/>
  <c r="M205" i="1"/>
  <c r="M206" i="1"/>
  <c r="M207" i="1"/>
  <c r="M208" i="1"/>
  <c r="M203" i="1"/>
  <c r="AC204" i="1"/>
  <c r="AC205" i="1"/>
  <c r="AC206" i="1"/>
  <c r="AC207" i="1"/>
  <c r="AC208" i="1"/>
  <c r="AC203" i="1"/>
  <c r="X140" i="1" l="1"/>
  <c r="X286" i="1"/>
  <c r="X261" i="1"/>
  <c r="Y51" i="1"/>
  <c r="Y121" i="1"/>
  <c r="Z113" i="1"/>
  <c r="Y113" i="1"/>
  <c r="Y27" i="1"/>
  <c r="Y12" i="1"/>
  <c r="Z32" i="1"/>
  <c r="Y32" i="1"/>
  <c r="Z31" i="1"/>
  <c r="Y31" i="1"/>
  <c r="X31" i="1"/>
  <c r="Z27" i="1"/>
  <c r="Z25" i="1"/>
  <c r="Y25" i="1"/>
  <c r="X25" i="1"/>
  <c r="Z20" i="1"/>
  <c r="Y20" i="1"/>
  <c r="Z18" i="1"/>
  <c r="Y18" i="1"/>
  <c r="X18" i="1"/>
  <c r="Z12" i="1"/>
  <c r="Z11" i="1"/>
  <c r="Y11" i="1"/>
  <c r="X11" i="1"/>
  <c r="M128" i="1"/>
  <c r="AC128" i="1"/>
  <c r="AB59" i="1"/>
  <c r="AA70" i="1" l="1"/>
  <c r="AA356" i="1" l="1"/>
  <c r="AA357" i="1" s="1"/>
  <c r="AB58" i="1"/>
  <c r="AB55" i="1"/>
  <c r="AB54" i="1"/>
  <c r="AA55" i="1" l="1"/>
  <c r="AA54" i="1"/>
  <c r="AA324" i="1"/>
  <c r="AA321" i="1"/>
  <c r="AA318" i="1"/>
  <c r="AA59" i="1"/>
  <c r="AA58" i="1"/>
  <c r="X352" i="1"/>
  <c r="AC72" i="1"/>
  <c r="M72" i="1"/>
  <c r="AB70" i="1"/>
  <c r="AC68" i="1"/>
  <c r="M68" i="1"/>
  <c r="AC33" i="1"/>
  <c r="M33" i="1"/>
  <c r="AC166" i="1" l="1"/>
  <c r="M166" i="1"/>
  <c r="AC344" i="1"/>
  <c r="M344" i="1"/>
  <c r="Z141" i="1"/>
  <c r="Y141" i="1"/>
  <c r="K141" i="1"/>
  <c r="L141" i="1"/>
  <c r="J141" i="1"/>
  <c r="AC193" i="1" l="1"/>
  <c r="M193" i="1"/>
  <c r="M160" i="1"/>
  <c r="M159" i="1"/>
  <c r="M158" i="1"/>
  <c r="M152" i="1"/>
  <c r="M151" i="1"/>
  <c r="M150" i="1"/>
  <c r="AC160" i="1" l="1"/>
  <c r="AC152" i="1"/>
  <c r="AC158" i="1"/>
  <c r="AC159" i="1"/>
  <c r="AC151" i="1" l="1"/>
  <c r="AC150" i="1"/>
  <c r="AC37" i="1" l="1"/>
  <c r="M37" i="1"/>
  <c r="M124" i="1" l="1"/>
  <c r="AA343" i="1" l="1"/>
  <c r="Z343" i="1"/>
  <c r="Y343" i="1"/>
  <c r="X343" i="1"/>
  <c r="V342" i="1"/>
  <c r="V341" i="1"/>
  <c r="Z340" i="1"/>
  <c r="Y340" i="1"/>
  <c r="X340" i="1"/>
  <c r="V339" i="1"/>
  <c r="V338" i="1"/>
  <c r="Y337" i="1"/>
  <c r="X337" i="1"/>
  <c r="V336" i="1"/>
  <c r="V335" i="1"/>
  <c r="Z334" i="1"/>
  <c r="Y334" i="1"/>
  <c r="X334" i="1"/>
  <c r="V333" i="1"/>
  <c r="V332" i="1"/>
  <c r="Z331" i="1"/>
  <c r="Y331" i="1"/>
  <c r="X331" i="1"/>
  <c r="V330" i="1"/>
  <c r="V329" i="1"/>
  <c r="Z328" i="1"/>
  <c r="Y328" i="1"/>
  <c r="Z327" i="1"/>
  <c r="Y327" i="1"/>
  <c r="X327" i="1"/>
  <c r="AC325" i="1"/>
  <c r="Z324" i="1"/>
  <c r="X324" i="1"/>
  <c r="V323" i="1"/>
  <c r="V322" i="1"/>
  <c r="Z321" i="1"/>
  <c r="Y321" i="1"/>
  <c r="X321" i="1"/>
  <c r="V320" i="1"/>
  <c r="V319" i="1"/>
  <c r="Z318" i="1"/>
  <c r="Y318" i="1"/>
  <c r="X318" i="1"/>
  <c r="V317" i="1"/>
  <c r="V316" i="1"/>
  <c r="Z315" i="1"/>
  <c r="Y315" i="1"/>
  <c r="Z314" i="1"/>
  <c r="Y314" i="1"/>
  <c r="X314" i="1"/>
  <c r="AC312" i="1"/>
  <c r="AA310" i="1"/>
  <c r="Z310" i="1"/>
  <c r="Y310" i="1"/>
  <c r="X310" i="1"/>
  <c r="V309" i="1"/>
  <c r="V308" i="1"/>
  <c r="AA306" i="1"/>
  <c r="Z306" i="1"/>
  <c r="Y306" i="1"/>
  <c r="X306" i="1"/>
  <c r="V305" i="1"/>
  <c r="V304" i="1"/>
  <c r="AA302" i="1"/>
  <c r="Z302" i="1"/>
  <c r="Y302" i="1"/>
  <c r="X302" i="1"/>
  <c r="V301" i="1"/>
  <c r="V300" i="1"/>
  <c r="AA298" i="1"/>
  <c r="Z298" i="1"/>
  <c r="Y298" i="1"/>
  <c r="X298" i="1"/>
  <c r="V297" i="1"/>
  <c r="V296" i="1"/>
  <c r="Z295" i="1"/>
  <c r="Y295" i="1"/>
  <c r="Z294" i="1"/>
  <c r="Y294" i="1"/>
  <c r="X294" i="1"/>
  <c r="AC292" i="1"/>
  <c r="Y287" i="1"/>
  <c r="Y286" i="1"/>
  <c r="AC284" i="1"/>
  <c r="Y283" i="1"/>
  <c r="Y282" i="1"/>
  <c r="X282" i="1"/>
  <c r="AC280" i="1"/>
  <c r="Y279" i="1"/>
  <c r="Y278" i="1"/>
  <c r="X278" i="1"/>
  <c r="AC276" i="1"/>
  <c r="X272" i="1"/>
  <c r="AC267" i="1"/>
  <c r="X265" i="1"/>
  <c r="AC263" i="1"/>
  <c r="AC259" i="1"/>
  <c r="Y258" i="1"/>
  <c r="Y257" i="1"/>
  <c r="X257" i="1"/>
  <c r="AC255" i="1"/>
  <c r="Z254" i="1"/>
  <c r="Z251" i="1"/>
  <c r="Y251" i="1"/>
  <c r="AA248" i="1"/>
  <c r="Y248" i="1"/>
  <c r="X245" i="1"/>
  <c r="AA242" i="1"/>
  <c r="Z242" i="1"/>
  <c r="Y242" i="1"/>
  <c r="X242" i="1"/>
  <c r="Y239" i="1"/>
  <c r="X239" i="1"/>
  <c r="Z236" i="1"/>
  <c r="X236" i="1"/>
  <c r="AA233" i="1"/>
  <c r="X233" i="1"/>
  <c r="AA230" i="1"/>
  <c r="Y230" i="1"/>
  <c r="X230" i="1"/>
  <c r="Z227" i="1"/>
  <c r="Y227" i="1"/>
  <c r="Z226" i="1"/>
  <c r="Y226" i="1"/>
  <c r="X226" i="1"/>
  <c r="AC224" i="1"/>
  <c r="Z222" i="1"/>
  <c r="Y222" i="1"/>
  <c r="X222" i="1"/>
  <c r="AC220" i="1"/>
  <c r="Z214" i="1"/>
  <c r="Y214" i="1"/>
  <c r="Z212" i="1"/>
  <c r="Y212" i="1"/>
  <c r="X212" i="1"/>
  <c r="AC209" i="1"/>
  <c r="Z202" i="1"/>
  <c r="Y202" i="1"/>
  <c r="Z191" i="1"/>
  <c r="Y191" i="1"/>
  <c r="Z189" i="1"/>
  <c r="Y189" i="1"/>
  <c r="X189" i="1"/>
  <c r="Z149" i="1"/>
  <c r="Y149" i="1"/>
  <c r="X148" i="1"/>
  <c r="AC146" i="1"/>
  <c r="Z145" i="1"/>
  <c r="Y145" i="1"/>
  <c r="Z144" i="1"/>
  <c r="Y144" i="1"/>
  <c r="X144" i="1"/>
  <c r="AC142" i="1"/>
  <c r="Z140" i="1"/>
  <c r="Y140" i="1"/>
  <c r="AC138" i="1"/>
  <c r="Z137" i="1"/>
  <c r="Y137" i="1"/>
  <c r="Z136" i="1"/>
  <c r="Y136" i="1"/>
  <c r="X136" i="1"/>
  <c r="AC134" i="1"/>
  <c r="Z133" i="1"/>
  <c r="Y133" i="1"/>
  <c r="Z132" i="1"/>
  <c r="Y132" i="1"/>
  <c r="X132" i="1"/>
  <c r="AC130" i="1"/>
  <c r="AC129" i="1"/>
  <c r="Z126" i="1"/>
  <c r="AC124" i="1"/>
  <c r="AC123" i="1"/>
  <c r="AC122" i="1"/>
  <c r="Z121" i="1"/>
  <c r="Z120" i="1"/>
  <c r="Y120" i="1"/>
  <c r="X120" i="1"/>
  <c r="AC118" i="1"/>
  <c r="Y116" i="1"/>
  <c r="X116" i="1"/>
  <c r="AC114" i="1"/>
  <c r="AC110" i="1"/>
  <c r="AC109" i="1"/>
  <c r="AC108" i="1"/>
  <c r="Z102" i="1"/>
  <c r="Y102" i="1"/>
  <c r="X102" i="1"/>
  <c r="AC100" i="1"/>
  <c r="AC99" i="1"/>
  <c r="Z96" i="1"/>
  <c r="Y96" i="1"/>
  <c r="X96" i="1"/>
  <c r="AC94" i="1"/>
  <c r="AC93" i="1"/>
  <c r="Z91" i="1"/>
  <c r="Y91" i="1"/>
  <c r="Z90" i="1"/>
  <c r="Y90" i="1"/>
  <c r="X90" i="1"/>
  <c r="AC88" i="1"/>
  <c r="Z87" i="1"/>
  <c r="Y87" i="1"/>
  <c r="Z86" i="1"/>
  <c r="Y86" i="1"/>
  <c r="X86" i="1"/>
  <c r="AC84" i="1"/>
  <c r="Z83" i="1"/>
  <c r="Y83" i="1"/>
  <c r="Z82" i="1"/>
  <c r="Y82" i="1"/>
  <c r="X82" i="1"/>
  <c r="AC80" i="1"/>
  <c r="Z78" i="1"/>
  <c r="Y78" i="1"/>
  <c r="X78" i="1"/>
  <c r="AC76" i="1"/>
  <c r="Z67" i="1"/>
  <c r="Y67" i="1"/>
  <c r="Z66" i="1"/>
  <c r="Y66" i="1"/>
  <c r="X66" i="1"/>
  <c r="AC64" i="1"/>
  <c r="Z63" i="1"/>
  <c r="Y63" i="1"/>
  <c r="Z62" i="1"/>
  <c r="Y62" i="1"/>
  <c r="X62" i="1"/>
  <c r="AC60" i="1"/>
  <c r="Z59" i="1"/>
  <c r="Y59" i="1"/>
  <c r="Z58" i="1"/>
  <c r="Y58" i="1"/>
  <c r="X58" i="1"/>
  <c r="AC56" i="1"/>
  <c r="Z55" i="1"/>
  <c r="Y55" i="1"/>
  <c r="Z54" i="1"/>
  <c r="Y54" i="1"/>
  <c r="X54" i="1"/>
  <c r="AC52" i="1"/>
  <c r="Z50" i="1"/>
  <c r="Y50" i="1"/>
  <c r="X50" i="1"/>
  <c r="Z51" i="1"/>
  <c r="Z47" i="1"/>
  <c r="Y47" i="1"/>
  <c r="X47" i="1"/>
  <c r="AC44" i="1"/>
  <c r="AC43" i="1"/>
  <c r="AC42" i="1"/>
  <c r="AC29" i="1"/>
  <c r="AC22" i="1"/>
  <c r="AC15" i="1"/>
  <c r="AC14" i="1"/>
  <c r="AC13" i="1"/>
  <c r="AC9" i="1"/>
  <c r="AC8" i="1"/>
  <c r="AC7" i="1"/>
  <c r="K328" i="1"/>
  <c r="L328" i="1"/>
  <c r="J328" i="1"/>
  <c r="K315" i="1"/>
  <c r="L315" i="1"/>
  <c r="J315" i="1"/>
  <c r="K295" i="1"/>
  <c r="L295" i="1"/>
  <c r="J295" i="1"/>
  <c r="J287" i="1"/>
  <c r="J283" i="1"/>
  <c r="J279" i="1"/>
  <c r="J258" i="1"/>
  <c r="K227" i="1"/>
  <c r="L227" i="1"/>
  <c r="J227" i="1"/>
  <c r="K214" i="1"/>
  <c r="L214" i="1"/>
  <c r="J214" i="1"/>
  <c r="K202" i="1"/>
  <c r="L202" i="1"/>
  <c r="J202" i="1"/>
  <c r="K191" i="1"/>
  <c r="J191" i="1"/>
  <c r="K149" i="1"/>
  <c r="L149" i="1"/>
  <c r="J149" i="1"/>
  <c r="K145" i="1"/>
  <c r="L145" i="1"/>
  <c r="J145" i="1"/>
  <c r="K137" i="1"/>
  <c r="L137" i="1"/>
  <c r="J137" i="1"/>
  <c r="K133" i="1"/>
  <c r="J133" i="1"/>
  <c r="L121" i="1"/>
  <c r="K121" i="1"/>
  <c r="L113" i="1"/>
  <c r="K91" i="1"/>
  <c r="L91" i="1"/>
  <c r="J91" i="1"/>
  <c r="K87" i="1"/>
  <c r="L87" i="1"/>
  <c r="J87" i="1"/>
  <c r="K83" i="1"/>
  <c r="L83" i="1"/>
  <c r="J83" i="1"/>
  <c r="K67" i="1"/>
  <c r="L67" i="1"/>
  <c r="J67" i="1"/>
  <c r="K63" i="1"/>
  <c r="L63" i="1"/>
  <c r="J63" i="1"/>
  <c r="K59" i="1"/>
  <c r="L59" i="1"/>
  <c r="J59" i="1"/>
  <c r="K55" i="1"/>
  <c r="L55" i="1"/>
  <c r="J55" i="1"/>
  <c r="L51" i="1"/>
  <c r="K51" i="1"/>
  <c r="K32" i="1"/>
  <c r="L32" i="1"/>
  <c r="J32" i="1"/>
  <c r="L27" i="1"/>
  <c r="K27" i="1"/>
  <c r="K20" i="1"/>
  <c r="L20" i="1"/>
  <c r="J20" i="1"/>
  <c r="K12" i="1"/>
  <c r="J352" i="1"/>
  <c r="K352" i="1"/>
  <c r="L352" i="1"/>
  <c r="I352" i="1"/>
  <c r="X351" i="1" l="1"/>
  <c r="X353" i="1"/>
  <c r="Y351" i="1"/>
  <c r="Y356" i="1" s="1"/>
  <c r="Y353" i="1"/>
  <c r="Z351" i="1"/>
  <c r="Z356" i="1" s="1"/>
  <c r="Z353" i="1"/>
  <c r="AC352" i="1"/>
  <c r="X201" i="1"/>
  <c r="Z79" i="1"/>
  <c r="Y201" i="1"/>
  <c r="AC199" i="1"/>
  <c r="Y79" i="1"/>
  <c r="Z201" i="1"/>
  <c r="X356" i="1" l="1"/>
  <c r="X357" i="1" s="1"/>
  <c r="Z357" i="1"/>
  <c r="Y357" i="1"/>
  <c r="J327" i="1"/>
  <c r="K327" i="1"/>
  <c r="L327" i="1"/>
  <c r="I327" i="1"/>
  <c r="M325" i="1"/>
  <c r="J314" i="1"/>
  <c r="K314" i="1"/>
  <c r="L314" i="1"/>
  <c r="I314" i="1"/>
  <c r="M312" i="1"/>
  <c r="J294" i="1"/>
  <c r="K294" i="1"/>
  <c r="L294" i="1"/>
  <c r="I294" i="1"/>
  <c r="M292" i="1"/>
  <c r="J286" i="1"/>
  <c r="I286" i="1"/>
  <c r="M284" i="1"/>
  <c r="J282" i="1"/>
  <c r="I282" i="1"/>
  <c r="M280" i="1"/>
  <c r="J278" i="1"/>
  <c r="I278" i="1"/>
  <c r="M276" i="1"/>
  <c r="I272" i="1"/>
  <c r="M267" i="1"/>
  <c r="I265" i="1"/>
  <c r="M263" i="1"/>
  <c r="M255" i="1"/>
  <c r="I261" i="1" l="1"/>
  <c r="M259" i="1"/>
  <c r="J257" i="1"/>
  <c r="I257" i="1"/>
  <c r="J226" i="1"/>
  <c r="K226" i="1"/>
  <c r="L226" i="1"/>
  <c r="I226" i="1"/>
  <c r="M224" i="1"/>
  <c r="J222" i="1"/>
  <c r="K222" i="1"/>
  <c r="I222" i="1"/>
  <c r="M220" i="1"/>
  <c r="J212" i="1"/>
  <c r="K212" i="1"/>
  <c r="L212" i="1"/>
  <c r="I212" i="1"/>
  <c r="M209" i="1"/>
  <c r="J199" i="1"/>
  <c r="K199" i="1"/>
  <c r="L199" i="1"/>
  <c r="I199" i="1"/>
  <c r="N199" i="1" s="1"/>
  <c r="N351" i="1" s="1"/>
  <c r="K353" i="1" l="1"/>
  <c r="K351" i="1"/>
  <c r="I353" i="1"/>
  <c r="I351" i="1"/>
  <c r="J353" i="1"/>
  <c r="J351" i="1"/>
  <c r="L353" i="1"/>
  <c r="L351" i="1"/>
  <c r="J201" i="1"/>
  <c r="K201" i="1"/>
  <c r="L201" i="1"/>
  <c r="M184" i="1"/>
  <c r="M146" i="1"/>
  <c r="M142" i="1"/>
  <c r="M138" i="1"/>
  <c r="M134" i="1"/>
  <c r="M130" i="1"/>
  <c r="M129" i="1"/>
  <c r="M123" i="1"/>
  <c r="M122" i="1"/>
  <c r="M118" i="1"/>
  <c r="M114" i="1"/>
  <c r="M110" i="1"/>
  <c r="M109" i="1"/>
  <c r="M108" i="1"/>
  <c r="M100" i="1"/>
  <c r="M99" i="1"/>
  <c r="M98" i="1"/>
  <c r="M94" i="1"/>
  <c r="M93" i="1"/>
  <c r="M92" i="1"/>
  <c r="M88" i="1"/>
  <c r="M84" i="1"/>
  <c r="M80" i="1"/>
  <c r="M76" i="1"/>
  <c r="M64" i="1"/>
  <c r="M60" i="1"/>
  <c r="M56" i="1"/>
  <c r="M52" i="1"/>
  <c r="M44" i="1"/>
  <c r="M43" i="1"/>
  <c r="M42" i="1"/>
  <c r="M29" i="1"/>
  <c r="M22" i="1"/>
  <c r="M15" i="1"/>
  <c r="M14" i="1"/>
  <c r="M13" i="1"/>
  <c r="M9" i="1"/>
  <c r="M8" i="1"/>
  <c r="M7" i="1"/>
  <c r="J189" i="1"/>
  <c r="K189" i="1"/>
  <c r="I189" i="1"/>
  <c r="I47" i="1"/>
  <c r="J47" i="1"/>
  <c r="K47" i="1"/>
  <c r="L47" i="1"/>
  <c r="I148" i="1"/>
  <c r="J144" i="1"/>
  <c r="K144" i="1"/>
  <c r="L144" i="1"/>
  <c r="I144" i="1"/>
  <c r="J140" i="1"/>
  <c r="K140" i="1"/>
  <c r="L140" i="1"/>
  <c r="I140" i="1"/>
  <c r="J136" i="1"/>
  <c r="K136" i="1"/>
  <c r="L136" i="1"/>
  <c r="O136" i="1"/>
  <c r="I136" i="1"/>
  <c r="J132" i="1"/>
  <c r="K132" i="1"/>
  <c r="I132" i="1"/>
  <c r="L126" i="1"/>
  <c r="K126" i="1"/>
  <c r="J120" i="1"/>
  <c r="K120" i="1"/>
  <c r="L120" i="1"/>
  <c r="I120" i="1"/>
  <c r="J116" i="1"/>
  <c r="I116" i="1"/>
  <c r="L112" i="1"/>
  <c r="J102" i="1"/>
  <c r="K102" i="1"/>
  <c r="L102" i="1"/>
  <c r="I102" i="1"/>
  <c r="J96" i="1"/>
  <c r="K96" i="1"/>
  <c r="L96" i="1"/>
  <c r="I96" i="1"/>
  <c r="J90" i="1"/>
  <c r="K90" i="1"/>
  <c r="L90" i="1"/>
  <c r="I90" i="1"/>
  <c r="J86" i="1"/>
  <c r="K86" i="1"/>
  <c r="L86" i="1"/>
  <c r="I86" i="1"/>
  <c r="J82" i="1"/>
  <c r="K82" i="1"/>
  <c r="L82" i="1"/>
  <c r="I82" i="1"/>
  <c r="J78" i="1"/>
  <c r="K78" i="1"/>
  <c r="L78" i="1"/>
  <c r="I78" i="1"/>
  <c r="J66" i="1"/>
  <c r="K66" i="1"/>
  <c r="L66" i="1"/>
  <c r="I66" i="1"/>
  <c r="J62" i="1"/>
  <c r="K62" i="1"/>
  <c r="L62" i="1"/>
  <c r="I62" i="1"/>
  <c r="J58" i="1"/>
  <c r="K58" i="1"/>
  <c r="L58" i="1"/>
  <c r="I58" i="1"/>
  <c r="J54" i="1"/>
  <c r="K54" i="1"/>
  <c r="L54" i="1"/>
  <c r="I54" i="1"/>
  <c r="J31" i="1"/>
  <c r="K31" i="1"/>
  <c r="L31" i="1"/>
  <c r="I31" i="1"/>
  <c r="J25" i="1"/>
  <c r="K25" i="1"/>
  <c r="L25" i="1"/>
  <c r="I25" i="1"/>
  <c r="J18" i="1"/>
  <c r="K18" i="1"/>
  <c r="L18" i="1"/>
  <c r="O18" i="1"/>
  <c r="I18" i="1"/>
  <c r="J11" i="1"/>
  <c r="K11" i="1"/>
  <c r="I11" i="1"/>
  <c r="K79" i="1" l="1"/>
  <c r="L79" i="1"/>
  <c r="M352" i="1"/>
  <c r="J79" i="1"/>
  <c r="M199" i="1"/>
  <c r="M353" i="1" s="1"/>
  <c r="I201" i="1"/>
  <c r="M351" i="1" l="1"/>
  <c r="G342" i="1"/>
  <c r="G341" i="1"/>
  <c r="G339" i="1"/>
  <c r="G338" i="1"/>
  <c r="G336" i="1"/>
  <c r="G335" i="1"/>
  <c r="G333" i="1"/>
  <c r="G332" i="1"/>
  <c r="G330" i="1"/>
  <c r="G329" i="1"/>
  <c r="G323" i="1"/>
  <c r="G322" i="1"/>
  <c r="G320" i="1"/>
  <c r="G319" i="1"/>
  <c r="G317" i="1"/>
  <c r="G316" i="1"/>
  <c r="G309" i="1"/>
  <c r="G308" i="1"/>
  <c r="G305" i="1"/>
  <c r="G304" i="1"/>
  <c r="G301" i="1"/>
  <c r="G300" i="1"/>
  <c r="G297" i="1"/>
  <c r="G296" i="1"/>
  <c r="L343" i="1" l="1"/>
  <c r="K343" i="1"/>
  <c r="J343" i="1"/>
  <c r="I343" i="1"/>
  <c r="K340" i="1"/>
  <c r="J340" i="1"/>
  <c r="I340" i="1"/>
  <c r="J337" i="1"/>
  <c r="I337" i="1"/>
  <c r="K334" i="1"/>
  <c r="J334" i="1"/>
  <c r="I334" i="1"/>
  <c r="K331" i="1"/>
  <c r="J331" i="1"/>
  <c r="I331" i="1"/>
  <c r="L324" i="1"/>
  <c r="K324" i="1"/>
  <c r="I324" i="1"/>
  <c r="L321" i="1"/>
  <c r="K321" i="1"/>
  <c r="J321" i="1"/>
  <c r="I321" i="1"/>
  <c r="L318" i="1"/>
  <c r="K318" i="1"/>
  <c r="J318" i="1"/>
  <c r="I318" i="1"/>
  <c r="L310" i="1"/>
  <c r="K310" i="1"/>
  <c r="J310" i="1"/>
  <c r="I310" i="1"/>
  <c r="L306" i="1"/>
  <c r="K306" i="1"/>
  <c r="J306" i="1"/>
  <c r="I306" i="1"/>
  <c r="L302" i="1"/>
  <c r="K302" i="1"/>
  <c r="J302" i="1"/>
  <c r="I302" i="1"/>
  <c r="L298" i="1"/>
  <c r="K298" i="1"/>
  <c r="J298" i="1"/>
  <c r="I298" i="1"/>
  <c r="K254" i="1"/>
  <c r="K251" i="1"/>
  <c r="J251" i="1"/>
  <c r="L248" i="1"/>
  <c r="J248" i="1"/>
  <c r="I245" i="1"/>
  <c r="L242" i="1"/>
  <c r="K242" i="1"/>
  <c r="J242" i="1"/>
  <c r="I242" i="1"/>
  <c r="J239" i="1"/>
  <c r="I239" i="1"/>
  <c r="K236" i="1"/>
  <c r="I236" i="1"/>
  <c r="L233" i="1"/>
  <c r="I233" i="1"/>
  <c r="L230" i="1"/>
  <c r="J230" i="1"/>
  <c r="I230" i="1"/>
  <c r="L50" i="1"/>
  <c r="K50" i="1"/>
  <c r="J50" i="1"/>
  <c r="I50" i="1"/>
  <c r="AC184" i="1" l="1"/>
  <c r="AB356" i="1"/>
  <c r="AC353" i="1" l="1"/>
  <c r="AC351" i="1"/>
  <c r="AC356" i="1" s="1"/>
  <c r="AB357" i="1"/>
  <c r="AC357" i="1" l="1"/>
</calcChain>
</file>

<file path=xl/sharedStrings.xml><?xml version="1.0" encoding="utf-8"?>
<sst xmlns="http://schemas.openxmlformats.org/spreadsheetml/2006/main" count="1175" uniqueCount="535">
  <si>
    <t>Назва напряму діяльності (пріоритетні завдання)</t>
  </si>
  <si>
    <t>Заходи програми</t>
  </si>
  <si>
    <t>Строк вико-нання заходу</t>
  </si>
  <si>
    <t>Виконавці</t>
  </si>
  <si>
    <t>Джерела фінансування</t>
  </si>
  <si>
    <t>Всього</t>
  </si>
  <si>
    <t>Бюджет м. Києва</t>
  </si>
  <si>
    <t>Разом</t>
  </si>
  <si>
    <t>Департамент транспортної інфраструктури,                   КП "Центр організації дорожнього руху"</t>
  </si>
  <si>
    <t>2019-2022</t>
  </si>
  <si>
    <t>2019-2021</t>
  </si>
  <si>
    <t>2019-2020</t>
  </si>
  <si>
    <t>Очікуваний результат</t>
  </si>
  <si>
    <t>Поліпшення рівня безпеки дорожнього руху</t>
  </si>
  <si>
    <t>Оптоволоконний канал передачі даних дозволить отримати трафік для повноцінного керування світлофорними об'єктами на базі новітніх технологій управління дорожнім рухом, а також отримання відеопотоків на центральний пункт керування (ЦПК) АСКДР, безперебійного зв'язку між дорожніми контролерами та ЦПК з отриманням резервного каналу передачі даних по GPRS. Все це покращить транспортну ситуацію на вулично-дорожній мережі столиці</t>
  </si>
  <si>
    <t>Дасть можливість побудувати автоматизовану систему завдяки якій можна буде керувати електронним табло, керованими дорожніми знаками та отримувати інформацію від детекторів транспорту та метеонагляду</t>
  </si>
  <si>
    <t>Забезпечить безпечний перехід пішоходів через проїжджу частину. Зменшення ризиків наїзду на пішоходів. Попередження порушень правил дорожнього руху.</t>
  </si>
  <si>
    <t>Зменшення аварійної ситуації та заторів в м. Києві, зменшення викидів шкідливих речовин в атмосферу</t>
  </si>
  <si>
    <t>Реконструкції існуючих застарілих світлофорних об'єктів, які вичерпали свій ресурс у відповідності з нормами ДСТУ</t>
  </si>
  <si>
    <t>Забезпечення нормативного експлуатаційного стану світлофорних об'єктів, зменшення аварійності в м. Києві</t>
  </si>
  <si>
    <t>Оперативне інформування учасників дорожнього руху про ситуацію на вулично-дорожній мережі м. Києва. Підвищення безпеки дорожнього руху</t>
  </si>
  <si>
    <t>Запобігання та обмеження паркування транспортних засобів на тротуарах та пішохідних зонах</t>
  </si>
  <si>
    <t>Забезпечення доступності дорожньої інфраструктури для осіб з інвалідністю та інших маломобільних груп населення</t>
  </si>
  <si>
    <t>Підвищення рівня безпеки на вулично-дорожній мережі м. Києва</t>
  </si>
  <si>
    <t>Налагодження власного виробництва дорожніх знаків та знаків маршрутного орієнтування, зменшення собівартості виготовлення продукції. Збільшення виробничих приміщень на 2500 кв. м.</t>
  </si>
  <si>
    <t>Зміцнення матеріально-технічної бази</t>
  </si>
  <si>
    <t>Поліпшення ефективності організації дорожнього руху</t>
  </si>
  <si>
    <t>Поліпшення професійного рівня фахівців з питань безпеки дорожнього руху</t>
  </si>
  <si>
    <t>Система перерозподілу транспортних потоків дозволить знизити аварійність на мосту ім. Є. О. Патона та на просп. Соборності</t>
  </si>
  <si>
    <t xml:space="preserve"> Упорядкована та доступна інформація про схеми організації дорожнього руху на дорожній мережі м. Києва, постійна актуалізація відомостей про стан організації дорожнього руху на території м. Києва, підвищення контролю за технічним станом ТЗДР, забезпечення аналізу існуючої схеми ОДР в м. Києві та підготовка пропозицій щодо внесення змін з метою підвищення безпеки дорожнього руху</t>
  </si>
  <si>
    <t>Департамент транспортної інфраструктури,                                                                   КП "Центр організації дорожнього руху"</t>
  </si>
  <si>
    <t>Для забезпечення розташування  пункту керування № 2 (лівий берег) та модернізації центрального керування автоматизованої системи керування дорожнім рухом (АСКДР) необхідна додаткова площа, яка буде знаходитись у комунальній власності</t>
  </si>
  <si>
    <t xml:space="preserve">Департамент транспортної інфраструктури,                                                       КП "Центр організації дорожнього руху"                       </t>
  </si>
  <si>
    <t xml:space="preserve">Інформування населення щодо ризиків на дорогах та необхідності дотримання правил дорожнього руху та оцінка їх ефективності. </t>
  </si>
  <si>
    <t>2021-2022</t>
  </si>
  <si>
    <t>Залучені кошти (в т.ч. кредитні кошти ЄІБ)</t>
  </si>
  <si>
    <t>Збільшення безпеки дорожнього руху в м. Києві, що дасть можливість знижувати швидкість на дорогах м. Києва</t>
  </si>
  <si>
    <t>Приведення інформаційно-вказівних дорожніх знаків до вимог ДСТУ 4100-2014</t>
  </si>
  <si>
    <t>Будівництво елементів благоустрою на вулично-дорожній мережі м. Києва, а саме: нанесення розділової смуги між транспортними засобами, будівництво острівців безпеки) необхідне для зменшення можливості дорожньо-транспортних пригод на дорогах міста.</t>
  </si>
  <si>
    <t>Підвищення інформативності пішохідних переходів, попередження аварійних ситуацій.</t>
  </si>
  <si>
    <t>2.1. Проведення науково-технічних досліджень у сфері безпеки дорожнього руху</t>
  </si>
  <si>
    <t>2.2. Залучення міжнародних фахівців з організації та безпеки дорожнього руху для отримання міжнародного досвіду та знань</t>
  </si>
  <si>
    <t>2.3. Підготовка фахівців з безпеки дорожнього руху, їх навчання. Проведення тренінгів (семінарів), круглих столів</t>
  </si>
  <si>
    <t>2.4. Участь фахівців з безпеки дорожнього руху в міжнародних заходах, семінарах, конференціях та виставках з питань безпеки дорожнього руху</t>
  </si>
  <si>
    <t>4.3. Будівництво ІІ черги автоматизованої системи керування дорожнім рухом (АСКДР) з реконструкцією та розширенням будинку центрального пункту керування, вул. Б. Хмельницького, 54</t>
  </si>
  <si>
    <t>4.4. Будівництво автоматизованої інформаційної системи керування дорожнім рухом на вулично-шляховій мережі м. Києва (інформаційні електронні табло, керовані дорожні знаки, детектори транспорту та метеонагляд)</t>
  </si>
  <si>
    <t>4.5. Впровадження системи перерозподілу транспортних потоків на мосту ім. Є. О. Патона</t>
  </si>
  <si>
    <t>1.1. Збільшення частки регульованих та інженерно-обладнаних наземних пішохідних переходів</t>
  </si>
  <si>
    <t xml:space="preserve">1.1.1. Модернізація перехресть </t>
  </si>
  <si>
    <t>1.1.2. Будівництво світлофорних об'єктів</t>
  </si>
  <si>
    <t xml:space="preserve">1.2.1. Будівництво елементів благоустрою на вулично-дорожній мережі м. Києва </t>
  </si>
  <si>
    <t>1.2.2. Заміна, відновлення та впровадження дорожніх знаків, знаків маршрутного орієнтування та інформаційно-вказівних дорожніх знаків до вимог ДСТУ 4100-2014 "Безпека дорожнього руху. Знаки дорожні. Загальні технічні умови. Правила застосування"</t>
  </si>
  <si>
    <t>1.2.4. Придбання та встановлення боллардів (автоматичних, гідравлічних блокіраторів)</t>
  </si>
  <si>
    <t>1.2.5.  Пристосування тротуарів, узбіччя, пішохідних переходів тощо для вільного пересування людей з обмеженими фізичними можливостями</t>
  </si>
  <si>
    <t>4.7. Придбання та встановлення інформаційних табло змінної інформації на вулично-дорожній мережі м. Києва</t>
  </si>
  <si>
    <t>4.8. Встановлення пристроїв звукового оповіщення для дублювання пішохідних світлофорів</t>
  </si>
  <si>
    <t>4.9. Влаштування тактильних орієнтирів на підходах до пішохідних переходів</t>
  </si>
  <si>
    <t xml:space="preserve">1.2.3. Впровадження та ремонт об'єктів пристроїв примусового зниження швидкості руху (ППЗШ) </t>
  </si>
  <si>
    <t>1.1.4. Капітальний ремонт  світлофорних об'єктів</t>
  </si>
  <si>
    <t>1.2. Визначення та належне облаштування зон змішаного користування (Shared space) з обмеженим швидкісним режимом</t>
  </si>
  <si>
    <t>4.6. Реалізація заходів щодо підвищення безпеки дорожнього руху на аварійно-небезпечних ділянках у м. Києві</t>
  </si>
  <si>
    <t xml:space="preserve">4.10. Нанесення дорожньої розмітки на вулично-дорожній мережі з застосуванням сучасних світлоповертаючих та зносостійких матеріалів </t>
  </si>
  <si>
    <t>Департамент транспортної інфраструктури,                                       КП "Центр організації дорожнього руху"</t>
  </si>
  <si>
    <t xml:space="preserve">3.1. Створення єдиної бази геопросторової схеми організації дорожнього руху (ОДР) в м. Києві:                                                                    - технічне оснащення                                      </t>
  </si>
  <si>
    <t>Поліпшення ефективності організації дорожнього руху.</t>
  </si>
  <si>
    <t>Київський міський голова                                                                                                                                                     Віталій КЛИЧКО</t>
  </si>
  <si>
    <t>6.1. Проведення загальноміських просвітницьких кампаній (теле-, радіо-, зовнішня реклама тощо) з метою інформування населення щодо ризиків на дорогах та необхідності дотримання правил дорожнього руху та оцінка їх ефективності шляхом проведення:</t>
  </si>
  <si>
    <t>6.1.1. Інформаційної кампанії щодо використання пасків безпеки</t>
  </si>
  <si>
    <t>6.1.2. Інформаційної кампанії щодо небезпеки перевищення швидкості транспортних засобів</t>
  </si>
  <si>
    <t xml:space="preserve">6.1.3. Інформаційні кампанії щодо небезпеки керування транспортними засобами в стані сп'яніння </t>
  </si>
  <si>
    <t>6.1.4. Інформаційні кампанії щодо питань убезпечення використання дитячих автокрісел і утримуючих пристроїв, шоломів тощо</t>
  </si>
  <si>
    <t>6.1.5. Інформаційні кампанії щодо використання світловідбивних елементів пішоходами та велосипедистами у темну пору доби</t>
  </si>
  <si>
    <t>6.1.6. Інформаційні кампанії щодо соціальної відповідальності комерційних пасажироперевізників та вантажоперевізників, небезпеки порушення правил зупинки та стоянки транспортних засобів, необхідності користування шоломами водіями велосипедів, мопедів та мотоциклів</t>
  </si>
  <si>
    <t>7.1. Забезпечення вулиць (ділянок), що мають особливі геометричні параметри (спуски, підйоми) і на яких можливе ускладнення руху транспорту, відеокамерами спостереження відповідно до Плану реагування міста Києва у разі загрози або виникненні метеорологічних надзвичайних ситуацій</t>
  </si>
  <si>
    <t>8.1. Реконструкція виробничих приміщень в нежитлових будівлях по вул. Чистяківській 19-а</t>
  </si>
  <si>
    <t>8.2. Придбання рухомого складу, техніки та спеціалізованої техніки (спеціалізовані автомобілі "автовишки", маловантажні автомобілі, легкові автомобілі, автомобілі вантажні самоскиди, розмічувальні машини, тощо)</t>
  </si>
  <si>
    <t>8.3. Придбання обладнання для виробничої діяльності</t>
  </si>
  <si>
    <t>8.4. Придбання відеостіни</t>
  </si>
  <si>
    <t xml:space="preserve">8.5. Придбання та встановлення технічних засобів відеонагляду на вулично-дорожній мережі м. Києва
</t>
  </si>
  <si>
    <t>8.6. Придбання комплекту апаратури зв’язку (РЕ2051) та підключення світлофорних об’єктів до системи центрального пункту керування автоматизованої системи керування дорожнім рухом</t>
  </si>
  <si>
    <t>8.7. Придбання детекторів транспортних переносних з гелевими акумуляторами</t>
  </si>
  <si>
    <t>8.8. Придбання квадрокоптерів з комплектом додаткових акумуляторів для професійного використання</t>
  </si>
  <si>
    <t>8.9. Придбання відеокамер з розпізнаванням державних номерних знаків з кріпленням та гелевими акумуляторами</t>
  </si>
  <si>
    <t>8.11 Придбання комп'ютерної техніки</t>
  </si>
  <si>
    <t xml:space="preserve">8.12. Придбання офісного програмного забезпечення (операційна система Windows, програмне забезпечення Microsoft Office, програмне забезпечення Corel, програмне забезпечення AutoCAD, антивірус)     </t>
  </si>
  <si>
    <t>Міської цільової програми підвищення організації та безпеки дорожнього руху в місті Києві до 2022 року</t>
  </si>
  <si>
    <t>кількість (од.)</t>
  </si>
  <si>
    <t>в 2,0 рази</t>
  </si>
  <si>
    <t>1,7 рази</t>
  </si>
  <si>
    <t>в 1,3 рази</t>
  </si>
  <si>
    <t>в 2 рази</t>
  </si>
  <si>
    <t>в 12,5 раз</t>
  </si>
  <si>
    <t>Розміточна машина з ручним приводом</t>
  </si>
  <si>
    <t>вартість (тис. грн.)</t>
  </si>
  <si>
    <t>Дорожньо-розміточна машина</t>
  </si>
  <si>
    <t>Самохідна універсальна машина</t>
  </si>
  <si>
    <t>Автовишка (автогідропідіймач)</t>
  </si>
  <si>
    <t>Евакуатор (автомобіль з краном-маніпулятором)</t>
  </si>
  <si>
    <t>Автолабораторія (на шасі мікроавтобуса)</t>
  </si>
  <si>
    <t>Вантажо-пасажипський автомобіль</t>
  </si>
  <si>
    <t>легковий автомобіль</t>
  </si>
  <si>
    <t>Мікроавтобус (8 пасажирів)</t>
  </si>
  <si>
    <t>Металеві огорожі</t>
  </si>
  <si>
    <t>Водоналивні блоки</t>
  </si>
  <si>
    <t>Делініатори</t>
  </si>
  <si>
    <t>Робочі місця</t>
  </si>
  <si>
    <t>Принтери</t>
  </si>
  <si>
    <t>МФУ</t>
  </si>
  <si>
    <t>антивірус</t>
  </si>
  <si>
    <t>операційна система Windows</t>
  </si>
  <si>
    <t>програмне забезпечення Microsoft Office</t>
  </si>
  <si>
    <t>програмне забезпечення Corel</t>
  </si>
  <si>
    <t>програмне забезпечення AutoCAD</t>
  </si>
  <si>
    <t>4.2. Будівництво ліній зв'язку  автоматизованої системи керування дорожнім рухом (АСКДР)</t>
  </si>
  <si>
    <t>Оперативне інформування учасників про ситуацію на вулично-дорожній мережі м. Києва. Підвищення безпеки дорожнього руху</t>
  </si>
  <si>
    <t>5.1. Придбання та встановлення габаритно-вагових комплексів</t>
  </si>
  <si>
    <t>Для проведення габаритно-вагового контролю та недопущення несанкціонованого проїзду автомобільними шляхами м. Києва  транспортних засобів, вагові маси яких перевищують допустимі норми.</t>
  </si>
  <si>
    <t xml:space="preserve">8.10. Придбання металевих огорож, водоналивних блоків, делініаторів та бар'єру з пластику з попереджувальними сигналами
</t>
  </si>
  <si>
    <t>Бар'єр з пластику з попереджув. сигналами</t>
  </si>
  <si>
    <r>
      <rPr>
        <b/>
        <sz val="15"/>
        <rFont val="Times New Roman"/>
        <family val="1"/>
        <charset val="204"/>
      </rPr>
      <t>продукту:</t>
    </r>
    <r>
      <rPr>
        <sz val="15"/>
        <rFont val="Times New Roman"/>
        <family val="1"/>
        <charset val="204"/>
      </rPr>
      <t xml:space="preserve">
кількість модернізованих перехресть, од.</t>
    </r>
  </si>
  <si>
    <t>4.1. Модернізація центрального пункту керування АСКДР</t>
  </si>
  <si>
    <r>
      <rPr>
        <b/>
        <sz val="15"/>
        <rFont val="Times New Roman"/>
        <family val="1"/>
        <charset val="204"/>
      </rPr>
      <t>якості:</t>
    </r>
    <r>
      <rPr>
        <sz val="15"/>
        <rFont val="Times New Roman"/>
        <family val="1"/>
        <charset val="204"/>
      </rPr>
      <t xml:space="preserve">
рівень готовності реконструкції виробничих приміщень в нежитлових будівлях по вул. Чистяківській 19-а, %</t>
    </r>
  </si>
  <si>
    <t>1.1.3. Реконструкція світлофорних об'єктів</t>
  </si>
  <si>
    <t>Оперативна ціль Стратегії розвитку міста Києва до 2025 року</t>
  </si>
  <si>
    <r>
      <rPr>
        <b/>
        <sz val="15"/>
        <rFont val="Times New Roman"/>
        <family val="1"/>
        <charset val="204"/>
      </rPr>
      <t>ефективності:</t>
    </r>
    <r>
      <rPr>
        <sz val="15"/>
        <rFont val="Times New Roman"/>
        <family val="1"/>
        <charset val="204"/>
      </rPr>
      <t xml:space="preserve">
середні видатки на модернізацію одного перехрестя, тис. грн.</t>
    </r>
  </si>
  <si>
    <r>
      <rPr>
        <b/>
        <sz val="15"/>
        <color theme="1"/>
        <rFont val="Times New Roman"/>
        <family val="1"/>
        <charset val="204"/>
      </rPr>
      <t xml:space="preserve">продукту: 
</t>
    </r>
    <r>
      <rPr>
        <sz val="15"/>
        <color theme="1"/>
        <rFont val="Times New Roman"/>
        <family val="1"/>
        <charset val="204"/>
      </rPr>
      <t>кількість збудованих світлофорних об’єктів, од.</t>
    </r>
  </si>
  <si>
    <r>
      <rPr>
        <b/>
        <sz val="15"/>
        <color theme="1"/>
        <rFont val="Times New Roman"/>
        <family val="1"/>
        <charset val="204"/>
      </rPr>
      <t>ефективності:</t>
    </r>
    <r>
      <rPr>
        <sz val="15"/>
        <color theme="1"/>
        <rFont val="Times New Roman"/>
        <family val="1"/>
        <charset val="204"/>
      </rPr>
      <t xml:space="preserve">
середні видатки на будівництво одного світлофорного об’єкту, тис. грн.</t>
    </r>
  </si>
  <si>
    <t>Обсяги фінансування, (тис. грн.)</t>
  </si>
  <si>
    <r>
      <rPr>
        <b/>
        <sz val="15"/>
        <color theme="1"/>
        <rFont val="Times New Roman"/>
        <family val="1"/>
        <charset val="204"/>
      </rPr>
      <t>продукту:</t>
    </r>
    <r>
      <rPr>
        <sz val="15"/>
        <color theme="1"/>
        <rFont val="Times New Roman"/>
        <family val="1"/>
        <charset val="204"/>
      </rPr>
      <t xml:space="preserve">
кількість реконструйованих світлофорних об’єктів, од.</t>
    </r>
  </si>
  <si>
    <r>
      <t xml:space="preserve">ефективності:
</t>
    </r>
    <r>
      <rPr>
        <sz val="15"/>
        <color theme="1"/>
        <rFont val="Times New Roman"/>
        <family val="1"/>
        <charset val="204"/>
      </rPr>
      <t>середні видатки на проведення капітального ремонту одного світлофорного об’єкту, тис. грн.</t>
    </r>
  </si>
  <si>
    <r>
      <rPr>
        <b/>
        <sz val="15"/>
        <color theme="1"/>
        <rFont val="Times New Roman"/>
        <family val="1"/>
        <charset val="204"/>
      </rPr>
      <t>продукту:</t>
    </r>
    <r>
      <rPr>
        <sz val="15"/>
        <color theme="1"/>
        <rFont val="Times New Roman"/>
        <family val="1"/>
        <charset val="204"/>
      </rPr>
      <t xml:space="preserve">
кількість світлофорних об’єктів на яких планується провести капітальний ремонт, од.</t>
    </r>
  </si>
  <si>
    <r>
      <rPr>
        <b/>
        <sz val="15"/>
        <color theme="1"/>
        <rFont val="Times New Roman"/>
        <family val="1"/>
        <charset val="204"/>
      </rPr>
      <t>ефективності:</t>
    </r>
    <r>
      <rPr>
        <sz val="15"/>
        <color theme="1"/>
        <rFont val="Times New Roman"/>
        <family val="1"/>
        <charset val="204"/>
      </rPr>
      <t xml:space="preserve">
середні видатки на будівництво одного острівця безпеки, тис. грн.</t>
    </r>
  </si>
  <si>
    <r>
      <rPr>
        <b/>
        <sz val="15"/>
        <color theme="1"/>
        <rFont val="Times New Roman"/>
        <family val="1"/>
        <charset val="204"/>
      </rPr>
      <t>ефективності:</t>
    </r>
    <r>
      <rPr>
        <sz val="15"/>
        <color theme="1"/>
        <rFont val="Times New Roman"/>
        <family val="1"/>
        <charset val="204"/>
      </rPr>
      <t xml:space="preserve">
середні видатки на нанесення одного км дорожньої розмітки на дороги загальноміського та районного значення, тис. грн.</t>
    </r>
  </si>
  <si>
    <r>
      <rPr>
        <b/>
        <sz val="15"/>
        <rFont val="Times New Roman"/>
        <family val="1"/>
        <charset val="204"/>
      </rPr>
      <t>якості:</t>
    </r>
    <r>
      <rPr>
        <sz val="15"/>
        <rFont val="Times New Roman"/>
        <family val="1"/>
        <charset val="204"/>
      </rPr>
      <t xml:space="preserve">
динаміка кількості побудованих острівців безпеки в порівнянні з минулим роком, %</t>
    </r>
  </si>
  <si>
    <r>
      <rPr>
        <b/>
        <sz val="15"/>
        <rFont val="Times New Roman"/>
        <family val="1"/>
        <charset val="204"/>
      </rPr>
      <t>якості:</t>
    </r>
    <r>
      <rPr>
        <sz val="15"/>
        <rFont val="Times New Roman"/>
        <family val="1"/>
        <charset val="204"/>
      </rPr>
      <t xml:space="preserve">
динаміка замінених, відновлених та впроваджених дорожніх знаків, знаків маршрутного орієнтування та інформаційно-вказівних дорожніх знаків до вимог ДСТУ 4100-2014 в порівнянні з минулим роком, %</t>
    </r>
  </si>
  <si>
    <r>
      <rPr>
        <b/>
        <sz val="15"/>
        <rFont val="Times New Roman"/>
        <family val="1"/>
        <charset val="204"/>
      </rPr>
      <t>якості:</t>
    </r>
    <r>
      <rPr>
        <sz val="15"/>
        <rFont val="Times New Roman"/>
        <family val="1"/>
        <charset val="204"/>
      </rPr>
      <t xml:space="preserve">
динаміка впроваджених та відремонтованих об’єктів пристроїв примусового зниження швидкості руху в порівнянні з минулим роком, %</t>
    </r>
  </si>
  <si>
    <r>
      <rPr>
        <b/>
        <sz val="15"/>
        <color theme="1"/>
        <rFont val="Times New Roman"/>
        <family val="1"/>
        <charset val="204"/>
      </rPr>
      <t>продукту:</t>
    </r>
    <r>
      <rPr>
        <sz val="15"/>
        <color theme="1"/>
        <rFont val="Times New Roman"/>
        <family val="1"/>
        <charset val="204"/>
      </rPr>
      <t xml:space="preserve">
кількість збудованих острівців безпеки, од.</t>
    </r>
  </si>
  <si>
    <r>
      <rPr>
        <b/>
        <sz val="15"/>
        <color theme="1"/>
        <rFont val="Times New Roman"/>
        <family val="1"/>
        <charset val="204"/>
      </rPr>
      <t>продукту:</t>
    </r>
    <r>
      <rPr>
        <sz val="15"/>
        <color theme="1"/>
        <rFont val="Times New Roman"/>
        <family val="1"/>
        <charset val="204"/>
      </rPr>
      <t xml:space="preserve">
протяжність нанесеної дорожньої розмітки на вулично-дорожній мережі, км</t>
    </r>
  </si>
  <si>
    <r>
      <rPr>
        <b/>
        <sz val="15"/>
        <color theme="1"/>
        <rFont val="Times New Roman"/>
        <family val="1"/>
        <charset val="204"/>
      </rPr>
      <t>продукту:</t>
    </r>
    <r>
      <rPr>
        <sz val="15"/>
        <color theme="1"/>
        <rFont val="Times New Roman"/>
        <family val="1"/>
        <charset val="204"/>
      </rPr>
      <t xml:space="preserve">
кількість впроваджених та відремонтованих об’єктів пристроїв примусового зниження швидкості руху (ППЗШ), од.</t>
    </r>
  </si>
  <si>
    <r>
      <rPr>
        <b/>
        <sz val="15"/>
        <color theme="1"/>
        <rFont val="Times New Roman"/>
        <family val="1"/>
        <charset val="204"/>
      </rPr>
      <t>продукту:</t>
    </r>
    <r>
      <rPr>
        <sz val="15"/>
        <color theme="1"/>
        <rFont val="Times New Roman"/>
        <family val="1"/>
        <charset val="204"/>
      </rPr>
      <t xml:space="preserve">
кількість встановлених боллардів, од.</t>
    </r>
  </si>
  <si>
    <t>в 5,0 раз</t>
  </si>
  <si>
    <t>Департамент транспортної інфраструктури,                  КП "Центр організації дорожнього руху"                КК "Київавтодор"</t>
  </si>
  <si>
    <r>
      <rPr>
        <b/>
        <sz val="15"/>
        <rFont val="Times New Roman"/>
        <family val="1"/>
        <charset val="204"/>
      </rPr>
      <t>якості:</t>
    </r>
    <r>
      <rPr>
        <sz val="15"/>
        <rFont val="Times New Roman"/>
        <family val="1"/>
        <charset val="204"/>
      </rPr>
      <t xml:space="preserve">
динаміка встановлених боллардів у порівнянні з минулим роком, %</t>
    </r>
  </si>
  <si>
    <r>
      <rPr>
        <b/>
        <sz val="15"/>
        <color theme="1"/>
        <rFont val="Times New Roman"/>
        <family val="1"/>
        <charset val="204"/>
      </rPr>
      <t>продукту:</t>
    </r>
    <r>
      <rPr>
        <sz val="15"/>
        <color theme="1"/>
        <rFont val="Times New Roman"/>
        <family val="1"/>
        <charset val="204"/>
      </rPr>
      <t xml:space="preserve">
кількість переобладнаних об’єктів для вільного пересування людей з обмеженими фізичними можливостями, од</t>
    </r>
  </si>
  <si>
    <r>
      <rPr>
        <b/>
        <sz val="15"/>
        <rFont val="Times New Roman"/>
        <family val="1"/>
        <charset val="204"/>
      </rPr>
      <t>якості:</t>
    </r>
    <r>
      <rPr>
        <sz val="15"/>
        <rFont val="Times New Roman"/>
        <family val="1"/>
        <charset val="204"/>
      </rPr>
      <t xml:space="preserve">
динаміка кількості переобладнаних об’єктів для вільного пересування людей з обмеженими фізичними можливостями в порівнянні з минулим роком, %</t>
    </r>
  </si>
  <si>
    <t>2. Удосконалення системи управління у сфері забезпечення безпеки та організації дорожнього руху</t>
  </si>
  <si>
    <r>
      <rPr>
        <b/>
        <sz val="15"/>
        <rFont val="Times New Roman"/>
        <family val="1"/>
        <charset val="204"/>
      </rPr>
      <t>якості:</t>
    </r>
    <r>
      <rPr>
        <sz val="15"/>
        <rFont val="Times New Roman"/>
        <family val="1"/>
        <charset val="204"/>
      </rPr>
      <t xml:space="preserve">
динаміка кількості проведених науково-технічних досліджень у сфері безпеки дорожнього руху в порівнянні з минулим роком, %</t>
    </r>
  </si>
  <si>
    <r>
      <rPr>
        <b/>
        <sz val="15"/>
        <color theme="1"/>
        <rFont val="Times New Roman"/>
        <family val="1"/>
        <charset val="204"/>
      </rPr>
      <t>продукту:</t>
    </r>
    <r>
      <rPr>
        <sz val="15"/>
        <color theme="1"/>
        <rFont val="Times New Roman"/>
        <family val="1"/>
        <charset val="204"/>
      </rPr>
      <t xml:space="preserve">
кількість залучених міжнародних фахівців з організації та безпеки дорожнього руху для отримання міжнародного досвіду та знань, од.</t>
    </r>
  </si>
  <si>
    <r>
      <rPr>
        <b/>
        <sz val="15"/>
        <rFont val="Times New Roman"/>
        <family val="1"/>
        <charset val="204"/>
      </rPr>
      <t>якості:</t>
    </r>
    <r>
      <rPr>
        <sz val="15"/>
        <rFont val="Times New Roman"/>
        <family val="1"/>
        <charset val="204"/>
      </rPr>
      <t xml:space="preserve">
динаміка кількості залучених міжнародних фахівців з організації та безпеки дорожнього руху для отримання міжнародного досвіду та знань в порівнянні з минулим роком, %</t>
    </r>
  </si>
  <si>
    <r>
      <rPr>
        <b/>
        <sz val="15"/>
        <color theme="1"/>
        <rFont val="Times New Roman"/>
        <family val="1"/>
        <charset val="204"/>
      </rPr>
      <t>продукту:</t>
    </r>
    <r>
      <rPr>
        <sz val="15"/>
        <color theme="1"/>
        <rFont val="Times New Roman"/>
        <family val="1"/>
        <charset val="204"/>
      </rPr>
      <t xml:space="preserve">
кількість проведених навчань, круглих столів, тренінгів для підготовки фахівців з безпеки дорожнього руху, од.</t>
    </r>
  </si>
  <si>
    <r>
      <rPr>
        <b/>
        <sz val="15"/>
        <rFont val="Times New Roman"/>
        <family val="1"/>
        <charset val="204"/>
      </rPr>
      <t>якості:</t>
    </r>
    <r>
      <rPr>
        <sz val="15"/>
        <rFont val="Times New Roman"/>
        <family val="1"/>
        <charset val="204"/>
      </rPr>
      <t xml:space="preserve">
динаміка кількості проведених навчань, круглих столів, тренінгів для підготовки фахівців з безпеки дорожнього руху в порівнянні з минулим роком, %</t>
    </r>
  </si>
  <si>
    <r>
      <rPr>
        <b/>
        <sz val="15"/>
        <color theme="1"/>
        <rFont val="Times New Roman"/>
        <family val="1"/>
        <charset val="204"/>
      </rPr>
      <t>продукту:</t>
    </r>
    <r>
      <rPr>
        <sz val="15"/>
        <color theme="1"/>
        <rFont val="Times New Roman"/>
        <family val="1"/>
        <charset val="204"/>
      </rPr>
      <t xml:space="preserve">
кількість міжнародних заходів, семінарів, конференцій та виставок з питань безпеки дорожнього руху, од.</t>
    </r>
  </si>
  <si>
    <r>
      <rPr>
        <b/>
        <sz val="15"/>
        <rFont val="Times New Roman"/>
        <family val="1"/>
        <charset val="204"/>
      </rPr>
      <t>якості:</t>
    </r>
    <r>
      <rPr>
        <sz val="15"/>
        <rFont val="Times New Roman"/>
        <family val="1"/>
        <charset val="204"/>
      </rPr>
      <t xml:space="preserve">
динаміка кількості міжнародних заходів, семінарів, конференцій та виставок з питань безпеки дорожнього руху в порівнянні з минулим роком, %</t>
    </r>
  </si>
  <si>
    <r>
      <rPr>
        <b/>
        <sz val="15"/>
        <color theme="1"/>
        <rFont val="Times New Roman"/>
        <family val="1"/>
        <charset val="204"/>
      </rPr>
      <t>продукту:</t>
    </r>
    <r>
      <rPr>
        <sz val="15"/>
        <color theme="1"/>
        <rFont val="Times New Roman"/>
        <family val="1"/>
        <charset val="204"/>
      </rPr>
      <t xml:space="preserve">
кількість створених єдиних баз геопросторової схеми організації дорожнього руху (ОДР) в м. Києві, од.</t>
    </r>
  </si>
  <si>
    <r>
      <rPr>
        <b/>
        <sz val="15"/>
        <rFont val="Times New Roman"/>
        <family val="1"/>
        <charset val="204"/>
      </rPr>
      <t>якості:</t>
    </r>
    <r>
      <rPr>
        <sz val="15"/>
        <rFont val="Times New Roman"/>
        <family val="1"/>
        <charset val="204"/>
      </rPr>
      <t xml:space="preserve">
рівень готовності створення єдиної бази геопросторової схеми організації дорожнього руху (ОДР) в м. Києві, %</t>
    </r>
  </si>
  <si>
    <t>4. Підвищення безпечності доріг та дорожньої інфраструктури</t>
  </si>
  <si>
    <r>
      <t>ефективності:</t>
    </r>
    <r>
      <rPr>
        <sz val="15"/>
        <color theme="1"/>
        <rFont val="Times New Roman"/>
        <family val="1"/>
        <charset val="204"/>
      </rPr>
      <t xml:space="preserve">
середні видатки на створення однієї єдиної бази геопросторової схеми організації дорожнього руху (ОДР) в м. Києві, тис. грн.</t>
    </r>
  </si>
  <si>
    <r>
      <rPr>
        <b/>
        <sz val="15"/>
        <color theme="1"/>
        <rFont val="Times New Roman"/>
        <family val="1"/>
        <charset val="204"/>
      </rPr>
      <t>продукту:</t>
    </r>
    <r>
      <rPr>
        <sz val="15"/>
        <color theme="1"/>
        <rFont val="Times New Roman"/>
        <family val="1"/>
        <charset val="204"/>
      </rPr>
      <t xml:space="preserve">
модернізація центрального пункту керування АСКДР, од.</t>
    </r>
  </si>
  <si>
    <r>
      <rPr>
        <b/>
        <sz val="15"/>
        <rFont val="Times New Roman"/>
        <family val="1"/>
        <charset val="204"/>
      </rPr>
      <t>якості:</t>
    </r>
    <r>
      <rPr>
        <sz val="15"/>
        <rFont val="Times New Roman"/>
        <family val="1"/>
        <charset val="204"/>
      </rPr>
      <t xml:space="preserve">
рівень готовності модернізації центрального пункту керування АСКДР, %</t>
    </r>
  </si>
  <si>
    <t>3. Удосконалення ведення обліку та проведення аналізу даних підвищення безпеки дорожнього руху</t>
  </si>
  <si>
    <r>
      <rPr>
        <b/>
        <sz val="15"/>
        <rFont val="Times New Roman"/>
        <family val="1"/>
        <charset val="204"/>
      </rPr>
      <t>якості:</t>
    </r>
    <r>
      <rPr>
        <sz val="15"/>
        <rFont val="Times New Roman"/>
        <family val="1"/>
        <charset val="204"/>
      </rPr>
      <t xml:space="preserve">
динаміка протяжності ліній зв’язку автоматизованої системи керування дорожнім рухом (АСКДР) в порівнянні з минулим роком, %</t>
    </r>
  </si>
  <si>
    <r>
      <t>ефективності:</t>
    </r>
    <r>
      <rPr>
        <sz val="15"/>
        <color theme="1"/>
        <rFont val="Times New Roman"/>
        <family val="1"/>
        <charset val="204"/>
      </rPr>
      <t xml:space="preserve">
середні видатки на 1 км ліній зв’язку автоматизованої системи керування дорожнім рухом (АСКДР), тис. грн.</t>
    </r>
  </si>
  <si>
    <r>
      <rPr>
        <b/>
        <sz val="15"/>
        <rFont val="Times New Roman"/>
        <family val="1"/>
        <charset val="204"/>
      </rPr>
      <t>якості:</t>
    </r>
    <r>
      <rPr>
        <sz val="15"/>
        <rFont val="Times New Roman"/>
        <family val="1"/>
        <charset val="204"/>
      </rPr>
      <t xml:space="preserve">
рівень готовності будівництва ІІ черги автоматизованої системи керування дорожнім рухом (АСКДР) з реконструкцією та розширенням будинку центрального пункту керування, вул. Б. Хмельницького, 54, %</t>
    </r>
  </si>
  <si>
    <r>
      <rPr>
        <b/>
        <sz val="15"/>
        <color theme="1"/>
        <rFont val="Times New Roman"/>
        <family val="1"/>
        <charset val="204"/>
      </rPr>
      <t>продукту:</t>
    </r>
    <r>
      <rPr>
        <sz val="15"/>
        <color theme="1"/>
        <rFont val="Times New Roman"/>
        <family val="1"/>
        <charset val="204"/>
      </rPr>
      <t xml:space="preserve">
кількість збудованих комплексів із інформаційних табло, керованих дорожніх знаків, детекторів транспорту та метеонагляду, од.</t>
    </r>
  </si>
  <si>
    <r>
      <t>ефективності:</t>
    </r>
    <r>
      <rPr>
        <sz val="15"/>
        <color theme="1"/>
        <rFont val="Times New Roman"/>
        <family val="1"/>
        <charset val="204"/>
      </rPr>
      <t xml:space="preserve">
середні видатки на будівництво одного комплексу із інформаційних табло, керованих дорожніх знаків, детекторів транспорту та метеонагляду, тис. грн.</t>
    </r>
  </si>
  <si>
    <r>
      <rPr>
        <b/>
        <sz val="15"/>
        <rFont val="Times New Roman"/>
        <family val="1"/>
        <charset val="204"/>
      </rPr>
      <t>якості:</t>
    </r>
    <r>
      <rPr>
        <sz val="15"/>
        <rFont val="Times New Roman"/>
        <family val="1"/>
        <charset val="204"/>
      </rPr>
      <t xml:space="preserve">
динаміка кількості збудованих комплексів із інформаційних табло, керованих дорожніх знаків, детекторів транспорту та метеонагляду в порівнянні з минулим роком, %</t>
    </r>
  </si>
  <si>
    <r>
      <rPr>
        <b/>
        <sz val="15"/>
        <color theme="1"/>
        <rFont val="Times New Roman"/>
        <family val="1"/>
        <charset val="204"/>
      </rPr>
      <t>продукту:</t>
    </r>
    <r>
      <rPr>
        <sz val="15"/>
        <color theme="1"/>
        <rFont val="Times New Roman"/>
        <family val="1"/>
        <charset val="204"/>
      </rPr>
      <t xml:space="preserve">
впровадження системи перерозподілу транспортних потоків на мосту ім. Є. О. Патона, од.</t>
    </r>
  </si>
  <si>
    <r>
      <t xml:space="preserve">ефективності:
</t>
    </r>
    <r>
      <rPr>
        <sz val="15"/>
        <color theme="1"/>
        <rFont val="Times New Roman"/>
        <family val="1"/>
        <charset val="204"/>
      </rPr>
      <t>видатки на впровадження системи перерозподілу транспортних потоків на мосту ім. Є. О. Патона, тис. грн.</t>
    </r>
  </si>
  <si>
    <r>
      <rPr>
        <b/>
        <sz val="15"/>
        <rFont val="Times New Roman"/>
        <family val="1"/>
        <charset val="204"/>
      </rPr>
      <t>якості:</t>
    </r>
    <r>
      <rPr>
        <sz val="15"/>
        <rFont val="Times New Roman"/>
        <family val="1"/>
        <charset val="204"/>
      </rPr>
      <t xml:space="preserve">
рівень готовності впровадження системи перерозподілу транспортних потоків на мосту ім. Є. О. Патона, %</t>
    </r>
  </si>
  <si>
    <r>
      <rPr>
        <b/>
        <sz val="15"/>
        <color theme="1"/>
        <rFont val="Times New Roman"/>
        <family val="1"/>
        <charset val="204"/>
      </rPr>
      <t>продукту:</t>
    </r>
    <r>
      <rPr>
        <sz val="15"/>
        <color theme="1"/>
        <rFont val="Times New Roman"/>
        <family val="1"/>
        <charset val="204"/>
      </rPr>
      <t xml:space="preserve">
кількість інженерно-технічних елементів благоустрою для забезпечення безпеки дорожнього руху на аварійно-небезпечних ділянках, од.</t>
    </r>
  </si>
  <si>
    <r>
      <rPr>
        <b/>
        <sz val="15"/>
        <rFont val="Times New Roman"/>
        <family val="1"/>
        <charset val="204"/>
      </rPr>
      <t>якості:</t>
    </r>
    <r>
      <rPr>
        <sz val="15"/>
        <rFont val="Times New Roman"/>
        <family val="1"/>
        <charset val="204"/>
      </rPr>
      <t xml:space="preserve">
динаміка кількості впроваджених інженерно-технічних елементів благоустрою для забезпечення безпеки дорожнього руху на аварійно-небезпечних ділянках в порівнянні з минулим роком, %</t>
    </r>
  </si>
  <si>
    <r>
      <rPr>
        <b/>
        <sz val="15"/>
        <color theme="1"/>
        <rFont val="Times New Roman"/>
        <family val="1"/>
        <charset val="204"/>
      </rPr>
      <t>продукту:</t>
    </r>
    <r>
      <rPr>
        <sz val="15"/>
        <color theme="1"/>
        <rFont val="Times New Roman"/>
        <family val="1"/>
        <charset val="204"/>
      </rPr>
      <t xml:space="preserve">
кількість встановлених інформаційних табло змінної інформації на вулично-дорожній мережі м. Києва, од.</t>
    </r>
  </si>
  <si>
    <r>
      <t>ефективності:</t>
    </r>
    <r>
      <rPr>
        <sz val="15"/>
        <color theme="1"/>
        <rFont val="Times New Roman"/>
        <family val="1"/>
        <charset val="204"/>
      </rPr>
      <t xml:space="preserve">
середні видатки на встановлення одного інформаційного табло змінної інформації на вулично-дорожній мережі м. Києва, тис. грн.</t>
    </r>
  </si>
  <si>
    <r>
      <rPr>
        <b/>
        <sz val="15"/>
        <rFont val="Times New Roman"/>
        <family val="1"/>
        <charset val="204"/>
      </rPr>
      <t>якості:</t>
    </r>
    <r>
      <rPr>
        <sz val="15"/>
        <rFont val="Times New Roman"/>
        <family val="1"/>
        <charset val="204"/>
      </rPr>
      <t xml:space="preserve">
динаміка кількості встановлених інформаційних табло змінної інформації на вулично-дорожній мережі м. Києва в порівнянні з минулим роком, %</t>
    </r>
  </si>
  <si>
    <r>
      <rPr>
        <b/>
        <sz val="15"/>
        <color theme="1"/>
        <rFont val="Times New Roman"/>
        <family val="1"/>
        <charset val="204"/>
      </rPr>
      <t>продукту:</t>
    </r>
    <r>
      <rPr>
        <sz val="15"/>
        <color theme="1"/>
        <rFont val="Times New Roman"/>
        <family val="1"/>
        <charset val="204"/>
      </rPr>
      <t xml:space="preserve">
кількість світлофорів, обладнаним звуковим дублюванням, од.</t>
    </r>
  </si>
  <si>
    <r>
      <t>ефективності:</t>
    </r>
    <r>
      <rPr>
        <sz val="15"/>
        <color theme="1"/>
        <rFont val="Times New Roman"/>
        <family val="1"/>
        <charset val="204"/>
      </rPr>
      <t xml:space="preserve">
середні видатки на обладнання одного світлофора звуковим дублюванням, тис. грн.</t>
    </r>
  </si>
  <si>
    <t>Департамент транспортної інфраструктури,                   КК "Київавтодор"</t>
  </si>
  <si>
    <r>
      <rPr>
        <b/>
        <sz val="15"/>
        <color theme="1"/>
        <rFont val="Times New Roman"/>
        <family val="1"/>
        <charset val="204"/>
      </rPr>
      <t>продукту:</t>
    </r>
    <r>
      <rPr>
        <sz val="15"/>
        <color theme="1"/>
        <rFont val="Times New Roman"/>
        <family val="1"/>
        <charset val="204"/>
      </rPr>
      <t xml:space="preserve">
кількість влаштованих тактильних орієнтирів на підходах до пішохідних переходів, од.</t>
    </r>
  </si>
  <si>
    <r>
      <t>ефективності:</t>
    </r>
    <r>
      <rPr>
        <sz val="15"/>
        <color theme="1"/>
        <rFont val="Times New Roman"/>
        <family val="1"/>
        <charset val="204"/>
      </rPr>
      <t xml:space="preserve">
середні видатки на влаштування одного тактильного орієнтиру на підходах до пішохідних переходів, тис. грн</t>
    </r>
  </si>
  <si>
    <t>5. Мінімізація негативного впливу на стан вулично-дорожньої мережі в процесі перевезення вантажів комерційним автомобільним транспортом</t>
  </si>
  <si>
    <t>Департамент транспортної інфраструктури,
КП "Центр організації дорожнього руху"</t>
  </si>
  <si>
    <r>
      <rPr>
        <b/>
        <sz val="15"/>
        <color theme="1"/>
        <rFont val="Times New Roman"/>
        <family val="1"/>
        <charset val="204"/>
      </rPr>
      <t>продукту:</t>
    </r>
    <r>
      <rPr>
        <sz val="15"/>
        <color theme="1"/>
        <rFont val="Times New Roman"/>
        <family val="1"/>
        <charset val="204"/>
      </rPr>
      <t xml:space="preserve">
кількість придбання та встановлення габаритно-вагових комплексів, од.</t>
    </r>
  </si>
  <si>
    <r>
      <rPr>
        <b/>
        <sz val="15"/>
        <color theme="1"/>
        <rFont val="Times New Roman"/>
        <family val="1"/>
        <charset val="204"/>
      </rPr>
      <t>ефективності:</t>
    </r>
    <r>
      <rPr>
        <sz val="15"/>
        <color theme="1"/>
        <rFont val="Times New Roman"/>
        <family val="1"/>
        <charset val="204"/>
      </rPr>
      <t xml:space="preserve">
середні видатки на придбання та встановлення одного габаритно-вагового комплексу, тис. грн.</t>
    </r>
  </si>
  <si>
    <r>
      <rPr>
        <b/>
        <sz val="15"/>
        <rFont val="Times New Roman"/>
        <family val="1"/>
        <charset val="204"/>
      </rPr>
      <t>якості:</t>
    </r>
    <r>
      <rPr>
        <sz val="15"/>
        <rFont val="Times New Roman"/>
        <family val="1"/>
        <charset val="204"/>
      </rPr>
      <t xml:space="preserve">
динаміка кількості придбання та встановлення габаритно-вагових комплексів  у порівнянні з минулим роком, %</t>
    </r>
  </si>
  <si>
    <t>1. Зниження кількості дорожньо-транспортних пригод, смертності та травматизму</t>
  </si>
  <si>
    <t>Підвищення безпеки дорожнього руху</t>
  </si>
  <si>
    <t>6. Покращення безпечної поведінки учасників дорожнього руху</t>
  </si>
  <si>
    <r>
      <rPr>
        <b/>
        <sz val="15"/>
        <color theme="1"/>
        <rFont val="Times New Roman"/>
        <family val="1"/>
        <charset val="204"/>
      </rPr>
      <t>ефективності:</t>
    </r>
    <r>
      <rPr>
        <sz val="15"/>
        <color theme="1"/>
        <rFont val="Times New Roman"/>
        <family val="1"/>
        <charset val="204"/>
      </rPr>
      <t xml:space="preserve">
середні видатки на проведення однієї загальноміської просвітницької кампанії (теле-, радіо-, зовнішня реклама тощо) з метою інформування населення щодо ризиків на дорогах та необхідності дотримання правил дорожнього руху, тис. грн.</t>
    </r>
  </si>
  <si>
    <r>
      <rPr>
        <b/>
        <sz val="15"/>
        <color theme="1"/>
        <rFont val="Times New Roman"/>
        <family val="1"/>
        <charset val="204"/>
      </rPr>
      <t>продукту:</t>
    </r>
    <r>
      <rPr>
        <sz val="15"/>
        <color theme="1"/>
        <rFont val="Times New Roman"/>
        <family val="1"/>
        <charset val="204"/>
      </rPr>
      <t xml:space="preserve">
кількість проведених загальноміських просвітницьких кампаній (теле-, радіо-, зовнішня реклама тощо) з метою інформування населення щодо ризиків на дорогах та необхідності дотримання правил дорожнього руху, од.</t>
    </r>
  </si>
  <si>
    <r>
      <rPr>
        <b/>
        <sz val="15"/>
        <rFont val="Times New Roman"/>
        <family val="1"/>
        <charset val="204"/>
      </rPr>
      <t>якості:</t>
    </r>
    <r>
      <rPr>
        <sz val="15"/>
        <rFont val="Times New Roman"/>
        <family val="1"/>
        <charset val="204"/>
      </rPr>
      <t xml:space="preserve">
динаміка кількості проведених загальноміських просвітницьких кампаній (теле-, радіо-, зовнішня реклама тощо) з метою інформування населення щодо ризиків на дорогах та необхідності дотримання правил дорожнього руху в порівнянні з минулим роком, %</t>
    </r>
  </si>
  <si>
    <t>7. Реагування та управління наслідками дорожньо-транспортних пригод</t>
  </si>
  <si>
    <r>
      <rPr>
        <b/>
        <sz val="15"/>
        <color theme="1"/>
        <rFont val="Times New Roman"/>
        <family val="1"/>
        <charset val="204"/>
      </rPr>
      <t>продукту:</t>
    </r>
    <r>
      <rPr>
        <sz val="15"/>
        <color theme="1"/>
        <rFont val="Times New Roman"/>
        <family val="1"/>
        <charset val="204"/>
      </rPr>
      <t xml:space="preserve">
кількість придбаних відеокамер спостереження, од.</t>
    </r>
  </si>
  <si>
    <r>
      <rPr>
        <b/>
        <sz val="15"/>
        <color theme="1"/>
        <rFont val="Times New Roman"/>
        <family val="1"/>
        <charset val="204"/>
      </rPr>
      <t>ефективності:</t>
    </r>
    <r>
      <rPr>
        <sz val="15"/>
        <color theme="1"/>
        <rFont val="Times New Roman"/>
        <family val="1"/>
        <charset val="204"/>
      </rPr>
      <t xml:space="preserve">
середні видатки на придбання однієї відеокамери спостереження, тис. грн.</t>
    </r>
  </si>
  <si>
    <r>
      <rPr>
        <b/>
        <sz val="15"/>
        <rFont val="Times New Roman"/>
        <family val="1"/>
        <charset val="204"/>
      </rPr>
      <t>якості:</t>
    </r>
    <r>
      <rPr>
        <sz val="15"/>
        <rFont val="Times New Roman"/>
        <family val="1"/>
        <charset val="204"/>
      </rPr>
      <t xml:space="preserve">
динаміка кількості придбаних відеокамер спостережень в порівнянні з минулим роком,%</t>
    </r>
  </si>
  <si>
    <t>8. Модернізація та зміцнення матеріально-технічної бази КП "Центр організації дорожнього руху"</t>
  </si>
  <si>
    <r>
      <rPr>
        <b/>
        <sz val="15"/>
        <color theme="1"/>
        <rFont val="Times New Roman"/>
        <family val="1"/>
        <charset val="204"/>
      </rPr>
      <t>продукту:</t>
    </r>
    <r>
      <rPr>
        <sz val="15"/>
        <color theme="1"/>
        <rFont val="Times New Roman"/>
        <family val="1"/>
        <charset val="204"/>
      </rPr>
      <t xml:space="preserve">
реконструкція виробничих приміщень в нежитлових будівлях по вул. Чистяківській 19-а, од.</t>
    </r>
  </si>
  <si>
    <r>
      <rPr>
        <b/>
        <sz val="15"/>
        <color theme="1"/>
        <rFont val="Times New Roman"/>
        <family val="1"/>
        <charset val="204"/>
      </rPr>
      <t>ефективності:</t>
    </r>
    <r>
      <rPr>
        <sz val="15"/>
        <color theme="1"/>
        <rFont val="Times New Roman"/>
        <family val="1"/>
        <charset val="204"/>
      </rPr>
      <t xml:space="preserve">
середні видатки на реконструкцію виробничих приміщень в нежитлових будівлях по вул. Чистяківській 19-а, тис. грн.</t>
    </r>
  </si>
  <si>
    <r>
      <rPr>
        <b/>
        <sz val="15"/>
        <color theme="1"/>
        <rFont val="Times New Roman"/>
        <family val="1"/>
        <charset val="204"/>
      </rPr>
      <t>ефективності:</t>
    </r>
    <r>
      <rPr>
        <sz val="15"/>
        <color theme="1"/>
        <rFont val="Times New Roman"/>
        <family val="1"/>
        <charset val="204"/>
      </rPr>
      <t xml:space="preserve">
середні видатки на придбання однієї одиниці рухомого складу, техніки та спеціалізованої техніки (спеціалізовані автомобілі "автовишки", маловантажні автомобілі, легкові автомобілі, автомобілі вантажні самоскиди, розмічувальні машини), тис. грн.</t>
    </r>
  </si>
  <si>
    <r>
      <rPr>
        <b/>
        <sz val="15"/>
        <color theme="1"/>
        <rFont val="Times New Roman"/>
        <family val="1"/>
        <charset val="204"/>
      </rPr>
      <t>продукту:</t>
    </r>
    <r>
      <rPr>
        <sz val="15"/>
        <color theme="1"/>
        <rFont val="Times New Roman"/>
        <family val="1"/>
        <charset val="204"/>
      </rPr>
      <t xml:space="preserve">
кількість придбаного рухомого складу, техніки та спеціалізованої техніки (спеціалізовані автомобілі "автовишки", маловантажні автомобілі, легкові автомобілі, автомобілі вантажні самоскиди, розмічувальні машини), од.</t>
    </r>
  </si>
  <si>
    <r>
      <rPr>
        <b/>
        <sz val="15"/>
        <rFont val="Times New Roman"/>
        <family val="1"/>
        <charset val="204"/>
      </rPr>
      <t>якості:</t>
    </r>
    <r>
      <rPr>
        <sz val="15"/>
        <rFont val="Times New Roman"/>
        <family val="1"/>
        <charset val="204"/>
      </rPr>
      <t xml:space="preserve">
динаміка придбаного рухомого складу, техніки та спеціалізованої техніки (спеціалізовані автомобілі "автовишки", маловантажні автомобілі, легкові автомобілі, автомобілі вантажні самоскиди, розмічувальні машини) в порівнянні з минулим роком, %</t>
    </r>
  </si>
  <si>
    <r>
      <rPr>
        <b/>
        <sz val="15"/>
        <rFont val="Times New Roman"/>
        <family val="1"/>
        <charset val="204"/>
      </rPr>
      <t>якості:</t>
    </r>
    <r>
      <rPr>
        <sz val="15"/>
        <rFont val="Times New Roman"/>
        <family val="1"/>
        <charset val="204"/>
      </rPr>
      <t xml:space="preserve">
динаміка кількості придбаного обладнання для виробничої діяльності в порівнянні з минулим роком, %</t>
    </r>
  </si>
  <si>
    <r>
      <rPr>
        <b/>
        <sz val="15"/>
        <color theme="1"/>
        <rFont val="Times New Roman"/>
        <family val="1"/>
        <charset val="204"/>
      </rPr>
      <t>продукту:</t>
    </r>
    <r>
      <rPr>
        <sz val="15"/>
        <color theme="1"/>
        <rFont val="Times New Roman"/>
        <family val="1"/>
        <charset val="204"/>
      </rPr>
      <t xml:space="preserve">
кількість придбаного обладнання для виробничої діяльності, од.</t>
    </r>
  </si>
  <si>
    <r>
      <rPr>
        <b/>
        <sz val="15"/>
        <color theme="1"/>
        <rFont val="Times New Roman"/>
        <family val="1"/>
        <charset val="204"/>
      </rPr>
      <t>ефективності:</t>
    </r>
    <r>
      <rPr>
        <sz val="15"/>
        <color theme="1"/>
        <rFont val="Times New Roman"/>
        <family val="1"/>
        <charset val="204"/>
      </rPr>
      <t xml:space="preserve">
середні видатки на придбання однієї одиниці обладнання для виробничої діяльності, тис. грн.</t>
    </r>
  </si>
  <si>
    <r>
      <rPr>
        <b/>
        <sz val="15"/>
        <color theme="1"/>
        <rFont val="Times New Roman"/>
        <family val="1"/>
        <charset val="204"/>
      </rPr>
      <t>продукту:</t>
    </r>
    <r>
      <rPr>
        <sz val="15"/>
        <color theme="1"/>
        <rFont val="Times New Roman"/>
        <family val="1"/>
        <charset val="204"/>
      </rPr>
      <t xml:space="preserve">
кількість придбаних відеостін, од.</t>
    </r>
  </si>
  <si>
    <r>
      <rPr>
        <b/>
        <sz val="15"/>
        <color theme="1"/>
        <rFont val="Times New Roman"/>
        <family val="1"/>
        <charset val="204"/>
      </rPr>
      <t>ефективності:</t>
    </r>
    <r>
      <rPr>
        <sz val="15"/>
        <color theme="1"/>
        <rFont val="Times New Roman"/>
        <family val="1"/>
        <charset val="204"/>
      </rPr>
      <t xml:space="preserve">
середні видатки на придбання однієї одиниці відеостіни, тис. грн.</t>
    </r>
  </si>
  <si>
    <r>
      <rPr>
        <b/>
        <sz val="15"/>
        <rFont val="Times New Roman"/>
        <family val="1"/>
        <charset val="204"/>
      </rPr>
      <t>якості:</t>
    </r>
    <r>
      <rPr>
        <sz val="15"/>
        <rFont val="Times New Roman"/>
        <family val="1"/>
        <charset val="204"/>
      </rPr>
      <t xml:space="preserve">
динаміка кількості придбаних відеостін в порівнянні з минулим роком, %</t>
    </r>
  </si>
  <si>
    <t>бюджету міста Києва, тис. грн.</t>
  </si>
  <si>
    <t>залучені кошти (в т. ч. кредитні кошти ЄІБ), тис. грн.</t>
  </si>
  <si>
    <r>
      <rPr>
        <b/>
        <sz val="15"/>
        <color theme="1"/>
        <rFont val="Times New Roman"/>
        <family val="1"/>
        <charset val="204"/>
      </rPr>
      <t>продукту:</t>
    </r>
    <r>
      <rPr>
        <sz val="15"/>
        <color theme="1"/>
        <rFont val="Times New Roman"/>
        <family val="1"/>
        <charset val="204"/>
      </rPr>
      <t xml:space="preserve"> 
кількість придбаних та встановлених комплектів технічних засобів відеонагляду на вулично-дорожній мережі м. Києва, од.</t>
    </r>
  </si>
  <si>
    <r>
      <rPr>
        <b/>
        <sz val="15"/>
        <color theme="1"/>
        <rFont val="Times New Roman"/>
        <family val="1"/>
        <charset val="204"/>
      </rPr>
      <t xml:space="preserve">ефективності: </t>
    </r>
    <r>
      <rPr>
        <sz val="15"/>
        <color theme="1"/>
        <rFont val="Times New Roman"/>
        <family val="1"/>
        <charset val="204"/>
      </rPr>
      <t xml:space="preserve">
середні видатки на придбання та встановлення одного комплекту технічних засобів відеонагляду на вулично-дорожній мережі м. Києва, тис. грн.</t>
    </r>
  </si>
  <si>
    <r>
      <rPr>
        <b/>
        <sz val="15"/>
        <rFont val="Times New Roman"/>
        <family val="1"/>
        <charset val="204"/>
      </rPr>
      <t>якості:</t>
    </r>
    <r>
      <rPr>
        <sz val="15"/>
        <rFont val="Times New Roman"/>
        <family val="1"/>
        <charset val="204"/>
      </rPr>
      <t xml:space="preserve"> 
динаміка кількості придбаних та встановлених комплектів технічних засобів відеонагляду на вулично-дорожній мережі м. Києва в порівнянні з минулим роком, %</t>
    </r>
  </si>
  <si>
    <r>
      <rPr>
        <b/>
        <sz val="15"/>
        <color theme="1"/>
        <rFont val="Times New Roman"/>
        <family val="1"/>
        <charset val="204"/>
      </rPr>
      <t>продукту:
к</t>
    </r>
    <r>
      <rPr>
        <sz val="15"/>
        <color theme="1"/>
        <rFont val="Times New Roman"/>
        <family val="1"/>
        <charset val="204"/>
      </rPr>
      <t>ількість придбаних комплектів апаратури зв’язку (РЕ2051) та підключень світлофорних об’єктів до системи центрального пункту керування автоматизованої системи керування дорожнім рухом, од.</t>
    </r>
  </si>
  <si>
    <r>
      <rPr>
        <b/>
        <sz val="15"/>
        <color theme="1"/>
        <rFont val="Times New Roman"/>
        <family val="1"/>
        <charset val="204"/>
      </rPr>
      <t>ефективності:</t>
    </r>
    <r>
      <rPr>
        <sz val="15"/>
        <color theme="1"/>
        <rFont val="Times New Roman"/>
        <family val="1"/>
        <charset val="204"/>
      </rPr>
      <t xml:space="preserve">
середні видатки на придбання одного комплекту апаратури зв’язку (РЕ2051) та підключення світлофорних об’єктів до системи центрального пункту керування автоматизованої системи керування дорожнім рухом, тис. грн.</t>
    </r>
  </si>
  <si>
    <r>
      <rPr>
        <b/>
        <sz val="15"/>
        <color theme="1"/>
        <rFont val="Times New Roman"/>
        <family val="1"/>
        <charset val="204"/>
      </rPr>
      <t>продукту:</t>
    </r>
    <r>
      <rPr>
        <sz val="15"/>
        <color theme="1"/>
        <rFont val="Times New Roman"/>
        <family val="1"/>
        <charset val="204"/>
      </rPr>
      <t xml:space="preserve">
кількість придбаних детекторів транспортних переносних з гелевими акумуляторами, од.</t>
    </r>
  </si>
  <si>
    <r>
      <rPr>
        <b/>
        <sz val="15"/>
        <color theme="1"/>
        <rFont val="Times New Roman"/>
        <family val="1"/>
        <charset val="204"/>
      </rPr>
      <t>ефективності:</t>
    </r>
    <r>
      <rPr>
        <sz val="15"/>
        <color theme="1"/>
        <rFont val="Times New Roman"/>
        <family val="1"/>
        <charset val="204"/>
      </rPr>
      <t xml:space="preserve">
середні видатки на придбання одного детектору транспортних переносних з гелевими акумуляторами, тис. грн.</t>
    </r>
  </si>
  <si>
    <r>
      <rPr>
        <b/>
        <sz val="15"/>
        <rFont val="Times New Roman"/>
        <family val="1"/>
        <charset val="204"/>
      </rPr>
      <t>якості:</t>
    </r>
    <r>
      <rPr>
        <sz val="15"/>
        <rFont val="Times New Roman"/>
        <family val="1"/>
        <charset val="204"/>
      </rPr>
      <t xml:space="preserve">
динаміка кількості придбаних детекторів транспортних переносних з гелевими акумуляторами в порівнянні з минулим роком, %</t>
    </r>
  </si>
  <si>
    <r>
      <rPr>
        <b/>
        <sz val="15"/>
        <color theme="1"/>
        <rFont val="Times New Roman"/>
        <family val="1"/>
        <charset val="204"/>
      </rPr>
      <t>продукту:</t>
    </r>
    <r>
      <rPr>
        <sz val="15"/>
        <color theme="1"/>
        <rFont val="Times New Roman"/>
        <family val="1"/>
        <charset val="204"/>
      </rPr>
      <t xml:space="preserve">
кількість придбаних відеокамер з розпізнаванням державних номерних знаків з кріпленням та гелевими акумуляторами, од.</t>
    </r>
  </si>
  <si>
    <r>
      <rPr>
        <b/>
        <sz val="15"/>
        <color theme="1"/>
        <rFont val="Times New Roman"/>
        <family val="1"/>
        <charset val="204"/>
      </rPr>
      <t>продукту:</t>
    </r>
    <r>
      <rPr>
        <sz val="15"/>
        <color theme="1"/>
        <rFont val="Times New Roman"/>
        <family val="1"/>
        <charset val="204"/>
      </rPr>
      <t xml:space="preserve">
кількість придбаних квадрокоптерів з комплектом додаткових акумуляторів для професійного використання, од.</t>
    </r>
  </si>
  <si>
    <r>
      <rPr>
        <b/>
        <sz val="15"/>
        <color theme="1"/>
        <rFont val="Times New Roman"/>
        <family val="1"/>
        <charset val="204"/>
      </rPr>
      <t>ефективності:</t>
    </r>
    <r>
      <rPr>
        <sz val="15"/>
        <color theme="1"/>
        <rFont val="Times New Roman"/>
        <family val="1"/>
        <charset val="204"/>
      </rPr>
      <t xml:space="preserve">
середні видатки на придбання одного квадрокоптеру з комплектом додаткових акумуляторів для професійного використання, тис. грн.</t>
    </r>
  </si>
  <si>
    <r>
      <rPr>
        <b/>
        <sz val="15"/>
        <rFont val="Times New Roman"/>
        <family val="1"/>
        <charset val="204"/>
      </rPr>
      <t>якості:</t>
    </r>
    <r>
      <rPr>
        <sz val="15"/>
        <rFont val="Times New Roman"/>
        <family val="1"/>
        <charset val="204"/>
      </rPr>
      <t xml:space="preserve">
динаміка кількості придбаних квадрокоптерів з комплектом додаткових акумуляторів для професійного використання в порівнянні з минулим роком, %</t>
    </r>
  </si>
  <si>
    <r>
      <rPr>
        <b/>
        <sz val="15"/>
        <color theme="1"/>
        <rFont val="Times New Roman"/>
        <family val="1"/>
        <charset val="204"/>
      </rPr>
      <t>ефективності:</t>
    </r>
    <r>
      <rPr>
        <sz val="15"/>
        <color theme="1"/>
        <rFont val="Times New Roman"/>
        <family val="1"/>
        <charset val="204"/>
      </rPr>
      <t xml:space="preserve">
середні видатки на придбання однієї відеокамери з розпізнаванням державних номерних знаків з кріпленням та гелевими акумуляторами, тис. грн.</t>
    </r>
  </si>
  <si>
    <r>
      <rPr>
        <b/>
        <sz val="15"/>
        <rFont val="Times New Roman"/>
        <family val="1"/>
        <charset val="204"/>
      </rPr>
      <t>якості:</t>
    </r>
    <r>
      <rPr>
        <sz val="15"/>
        <rFont val="Times New Roman"/>
        <family val="1"/>
        <charset val="204"/>
      </rPr>
      <t xml:space="preserve">
динаміка кількості придбаних відеокамер з розпізнаванням державних номерних знаків з кріпленням та гелевими акумуляторами в порівнянні з минулим роком, %</t>
    </r>
  </si>
  <si>
    <r>
      <rPr>
        <b/>
        <sz val="15"/>
        <color theme="1"/>
        <rFont val="Times New Roman"/>
        <family val="1"/>
        <charset val="204"/>
      </rPr>
      <t>продукту:</t>
    </r>
    <r>
      <rPr>
        <sz val="15"/>
        <color theme="1"/>
        <rFont val="Times New Roman"/>
        <family val="1"/>
        <charset val="204"/>
      </rPr>
      <t xml:space="preserve">
кількість придбаних одиниць комп’ютерної техніки, од.</t>
    </r>
  </si>
  <si>
    <r>
      <rPr>
        <b/>
        <sz val="15"/>
        <color theme="1"/>
        <rFont val="Times New Roman"/>
        <family val="1"/>
        <charset val="204"/>
      </rPr>
      <t>ефективності:</t>
    </r>
    <r>
      <rPr>
        <sz val="15"/>
        <color theme="1"/>
        <rFont val="Times New Roman"/>
        <family val="1"/>
        <charset val="204"/>
      </rPr>
      <t xml:space="preserve">
середні витрати на придбання одиниці комп’ютерної техніки, тис. грн.</t>
    </r>
  </si>
  <si>
    <r>
      <rPr>
        <b/>
        <sz val="15"/>
        <rFont val="Times New Roman"/>
        <family val="1"/>
        <charset val="204"/>
      </rPr>
      <t>якості:</t>
    </r>
    <r>
      <rPr>
        <sz val="15"/>
        <rFont val="Times New Roman"/>
        <family val="1"/>
        <charset val="204"/>
      </rPr>
      <t xml:space="preserve">
динаміка кількості придбаних одиниць комп’ютерної техніки в порівнянні з минулим роком, %</t>
    </r>
  </si>
  <si>
    <r>
      <rPr>
        <b/>
        <sz val="15"/>
        <color theme="1"/>
        <rFont val="Times New Roman"/>
        <family val="1"/>
        <charset val="204"/>
      </rPr>
      <t>продукту:</t>
    </r>
    <r>
      <rPr>
        <sz val="15"/>
        <color theme="1"/>
        <rFont val="Times New Roman"/>
        <family val="1"/>
        <charset val="204"/>
      </rPr>
      <t xml:space="preserve">
кількість придбаного програмного забезпечення, од.</t>
    </r>
  </si>
  <si>
    <r>
      <rPr>
        <b/>
        <sz val="15"/>
        <color theme="1"/>
        <rFont val="Times New Roman"/>
        <family val="1"/>
        <charset val="204"/>
      </rPr>
      <t>ефективності:</t>
    </r>
    <r>
      <rPr>
        <sz val="15"/>
        <color theme="1"/>
        <rFont val="Times New Roman"/>
        <family val="1"/>
        <charset val="204"/>
      </rPr>
      <t xml:space="preserve">
середні видатки на придбання одиниці програмного забезпечення, тис. грн.</t>
    </r>
  </si>
  <si>
    <r>
      <rPr>
        <b/>
        <sz val="15"/>
        <rFont val="Times New Roman"/>
        <family val="1"/>
        <charset val="204"/>
      </rPr>
      <t>якості:</t>
    </r>
    <r>
      <rPr>
        <sz val="15"/>
        <rFont val="Times New Roman"/>
        <family val="1"/>
        <charset val="204"/>
      </rPr>
      <t xml:space="preserve">
динаміка кількості придбаних одиниць програмного забезпечення, %</t>
    </r>
  </si>
  <si>
    <r>
      <rPr>
        <b/>
        <sz val="15"/>
        <color theme="1"/>
        <rFont val="Times New Roman"/>
        <family val="1"/>
        <charset val="204"/>
      </rPr>
      <t>ефективності:</t>
    </r>
    <r>
      <rPr>
        <sz val="15"/>
        <color theme="1"/>
        <rFont val="Times New Roman"/>
        <family val="1"/>
        <charset val="204"/>
      </rPr>
      <t xml:space="preserve">
середні видатки на реконструкцію одного світлофорного об’єкта, тис. грн.</t>
    </r>
  </si>
  <si>
    <r>
      <t>якості:</t>
    </r>
    <r>
      <rPr>
        <sz val="15"/>
        <rFont val="Times New Roman"/>
        <family val="1"/>
        <charset val="204"/>
      </rPr>
      <t xml:space="preserve">
динаміка кількості модернізованих перехресть в порівнянні з минулим роком %</t>
    </r>
  </si>
  <si>
    <r>
      <rPr>
        <b/>
        <sz val="15"/>
        <rFont val="Times New Roman"/>
        <family val="1"/>
        <charset val="204"/>
      </rPr>
      <t>якості:</t>
    </r>
    <r>
      <rPr>
        <sz val="15"/>
        <rFont val="Times New Roman"/>
        <family val="1"/>
        <charset val="204"/>
      </rPr>
      <t xml:space="preserve">
динаміка кількості реконструйованих світлофорних об’єктів в порівнянні з минулим роком, %</t>
    </r>
  </si>
  <si>
    <t>в  1,9 рази</t>
  </si>
  <si>
    <t>в 1,6 рази</t>
  </si>
  <si>
    <r>
      <rPr>
        <b/>
        <sz val="15"/>
        <color theme="1"/>
        <rFont val="Times New Roman"/>
        <family val="1"/>
        <charset val="204"/>
      </rPr>
      <t>продукту:</t>
    </r>
    <r>
      <rPr>
        <sz val="15"/>
        <color theme="1"/>
        <rFont val="Times New Roman"/>
        <family val="1"/>
        <charset val="204"/>
      </rPr>
      <t xml:space="preserve">
кількість проведених науково-технічних досліджень у сфері безпеки дорожнього руху, од.</t>
    </r>
  </si>
  <si>
    <r>
      <rPr>
        <b/>
        <sz val="15"/>
        <color theme="1"/>
        <rFont val="Times New Roman"/>
        <family val="1"/>
        <charset val="204"/>
      </rPr>
      <t>продукту:</t>
    </r>
    <r>
      <rPr>
        <sz val="15"/>
        <color theme="1"/>
        <rFont val="Times New Roman"/>
        <family val="1"/>
        <charset val="204"/>
      </rPr>
      <t xml:space="preserve">
будівництво ІІ черги автоматизованої системи керування дорожнім рухом (АСКДР) з реконструкцією та розширенням будинку центрального пункту керування, вул. Б. Хмельницького, 54, од.</t>
    </r>
  </si>
  <si>
    <r>
      <t>ефективності:</t>
    </r>
    <r>
      <rPr>
        <sz val="15"/>
        <color theme="1"/>
        <rFont val="Times New Roman"/>
        <family val="1"/>
        <charset val="204"/>
      </rPr>
      <t xml:space="preserve">
видатки на будівництво ІІ черги автоматизованої системи керування дорожнім рухом (АСКДР) з реконструкцією та розширенням будинку центрального пункту керування, вул. Б. Хмельницького, 54, тис. грн.</t>
    </r>
  </si>
  <si>
    <r>
      <rPr>
        <b/>
        <sz val="15"/>
        <rFont val="Times New Roman"/>
        <family val="1"/>
        <charset val="204"/>
      </rPr>
      <t>якості:</t>
    </r>
    <r>
      <rPr>
        <sz val="15"/>
        <rFont val="Times New Roman"/>
        <family val="1"/>
        <charset val="204"/>
      </rPr>
      <t xml:space="preserve">
динаміка протяжності нанесеної дорожньої розмітки на вулично-дорожній мережі в порівнянні з минулим роком, %</t>
    </r>
  </si>
  <si>
    <r>
      <rPr>
        <b/>
        <sz val="15"/>
        <rFont val="Times New Roman"/>
        <family val="1"/>
        <charset val="204"/>
      </rPr>
      <t>якості:</t>
    </r>
    <r>
      <rPr>
        <sz val="15"/>
        <rFont val="Times New Roman"/>
        <family val="1"/>
        <charset val="204"/>
      </rPr>
      <t xml:space="preserve">
динаміка кількості придбаних комплектів апаратури зв’язку (РЕ2051) та підключення світлофорних об’єктів до системи центрального пункту керування автоматизованої системи керування дорожнім рухом в порівнянні з минулим роком,%</t>
    </r>
  </si>
  <si>
    <t>в 1,5 рази</t>
  </si>
  <si>
    <r>
      <rPr>
        <b/>
        <sz val="15"/>
        <color rgb="FFC00000"/>
        <rFont val="Times New Roman"/>
        <family val="1"/>
        <charset val="204"/>
      </rPr>
      <t>витрат:</t>
    </r>
    <r>
      <rPr>
        <sz val="15"/>
        <color rgb="FFC00000"/>
        <rFont val="Times New Roman"/>
        <family val="1"/>
        <charset val="204"/>
      </rPr>
      <t xml:space="preserve"> 
обсяг фінансування, тис. грн.</t>
    </r>
  </si>
  <si>
    <r>
      <t>ефективності:</t>
    </r>
    <r>
      <rPr>
        <sz val="15"/>
        <color theme="1"/>
        <rFont val="Times New Roman"/>
        <family val="1"/>
        <charset val="204"/>
      </rPr>
      <t xml:space="preserve">
середні видатки на придбання та встановлення одного болларду, тис. грн.</t>
    </r>
  </si>
  <si>
    <r>
      <t>ефективності:</t>
    </r>
    <r>
      <rPr>
        <sz val="15"/>
        <color theme="1"/>
        <rFont val="Times New Roman"/>
        <family val="1"/>
        <charset val="204"/>
      </rPr>
      <t xml:space="preserve">
середні видатки на проведення одного науково-технічного дослідження у сфері безпеки дорожнього руху, тис. грн.</t>
    </r>
  </si>
  <si>
    <r>
      <t>ефективності:</t>
    </r>
    <r>
      <rPr>
        <sz val="15"/>
        <color theme="1"/>
        <rFont val="Times New Roman"/>
        <family val="1"/>
        <charset val="204"/>
      </rPr>
      <t xml:space="preserve">
середні видатки на залучення одного міжнародного фахівця з організації та безпеки дорожнього руху для отримання міжнародного досвіду та знань, тис. грн.</t>
    </r>
  </si>
  <si>
    <r>
      <t>ефективності:</t>
    </r>
    <r>
      <rPr>
        <sz val="15"/>
        <color theme="1"/>
        <rFont val="Times New Roman"/>
        <family val="1"/>
        <charset val="204"/>
      </rPr>
      <t xml:space="preserve">
середні видатки на проведення одного навчання, круглого столу, тренінгу для підготовки фахівців з безпеки дорожнього руху, тис. грн.</t>
    </r>
  </si>
  <si>
    <r>
      <t xml:space="preserve">ефективності:
</t>
    </r>
    <r>
      <rPr>
        <sz val="15"/>
        <color theme="1"/>
        <rFont val="Times New Roman"/>
        <family val="1"/>
        <charset val="204"/>
      </rPr>
      <t>середні видатки на участь в одному міжнародному заході, семінарі, конференції та виставці з питань безпеки дорожнього руху, тис. грн.</t>
    </r>
  </si>
  <si>
    <r>
      <t>ефективності:</t>
    </r>
    <r>
      <rPr>
        <sz val="15"/>
        <color theme="1"/>
        <rFont val="Times New Roman"/>
        <family val="1"/>
        <charset val="204"/>
      </rPr>
      <t xml:space="preserve">
рівень готовності модернізації центрального пункту керування АСКДР, тис. грн.</t>
    </r>
  </si>
  <si>
    <r>
      <rPr>
        <b/>
        <sz val="15"/>
        <color theme="1"/>
        <rFont val="Times New Roman"/>
        <family val="1"/>
        <charset val="204"/>
      </rPr>
      <t>продукту:</t>
    </r>
    <r>
      <rPr>
        <sz val="15"/>
        <color theme="1"/>
        <rFont val="Times New Roman"/>
        <family val="1"/>
        <charset val="204"/>
      </rPr>
      <t xml:space="preserve">
кількість замінених, відновлених та впроваджених дорожніх знаків, маршрутного орієнтування та інформаційно-вказівних дорожніх знаків до вимог ДСТУ 4100-2014, од.</t>
    </r>
  </si>
  <si>
    <t xml:space="preserve">Це впровадження дозволить:
   - раціонально використовувати вулично-дорожню мережу;                                                                                                     - зменшити кількість дорожньо-транспортних пригод на 10-15 %;
   - підвищити швидкість руху на 15-20%;
   - зменшити затримки транспортних засобів на 20-30%;
   - зменшити витрати пального на 10-12%;
   - покращити екологічний стан за рахунок зменшення викидів відпрацьованих газів від транспортних засобів до 13-18%.
  </t>
  </si>
  <si>
    <r>
      <rPr>
        <b/>
        <sz val="15"/>
        <color theme="1"/>
        <rFont val="Times New Roman"/>
        <family val="1"/>
        <charset val="204"/>
      </rPr>
      <t>продукту:</t>
    </r>
    <r>
      <rPr>
        <sz val="15"/>
        <color theme="1"/>
        <rFont val="Times New Roman"/>
        <family val="1"/>
        <charset val="204"/>
      </rPr>
      <t xml:space="preserve">
кількість придбаних металевих огорож, водоналивних блоків, делініаторів та бар'єру з пластику з попереджувальними сигналами, од.</t>
    </r>
  </si>
  <si>
    <r>
      <rPr>
        <b/>
        <sz val="15"/>
        <color theme="1"/>
        <rFont val="Times New Roman"/>
        <family val="1"/>
        <charset val="204"/>
      </rPr>
      <t>ефективності:</t>
    </r>
    <r>
      <rPr>
        <sz val="15"/>
        <color theme="1"/>
        <rFont val="Times New Roman"/>
        <family val="1"/>
        <charset val="204"/>
      </rPr>
      <t xml:space="preserve">
середні видатки на придбання одиниці металевих огорож, водоналивних блоків, делініаторів та бар'єру з пластику з попереджувальними сигналами, тис. грн.</t>
    </r>
  </si>
  <si>
    <t>Очікуваний результат (результативні показники)</t>
  </si>
  <si>
    <t>Назва показника</t>
  </si>
  <si>
    <r>
      <rPr>
        <b/>
        <sz val="15"/>
        <rFont val="Times New Roman"/>
        <family val="1"/>
        <charset val="204"/>
      </rPr>
      <t>якості:</t>
    </r>
    <r>
      <rPr>
        <sz val="15"/>
        <rFont val="Times New Roman"/>
        <family val="1"/>
        <charset val="204"/>
      </rPr>
      <t xml:space="preserve">
рівень готовності, %</t>
    </r>
  </si>
  <si>
    <r>
      <rPr>
        <b/>
        <sz val="15"/>
        <color theme="1"/>
        <rFont val="Times New Roman"/>
        <family val="1"/>
        <charset val="204"/>
      </rPr>
      <t>продукту:</t>
    </r>
    <r>
      <rPr>
        <sz val="15"/>
        <color theme="1"/>
        <rFont val="Times New Roman"/>
        <family val="1"/>
        <charset val="204"/>
      </rPr>
      <t xml:space="preserve">
кількість об'єктів, од.</t>
    </r>
  </si>
  <si>
    <r>
      <t>ефективності:</t>
    </r>
    <r>
      <rPr>
        <sz val="15"/>
        <color theme="1"/>
        <rFont val="Times New Roman"/>
        <family val="1"/>
        <charset val="204"/>
      </rPr>
      <t xml:space="preserve">
середня вартість встановлення, тис. грн.</t>
    </r>
  </si>
  <si>
    <r>
      <rPr>
        <b/>
        <sz val="15"/>
        <color theme="1"/>
        <rFont val="Times New Roman"/>
        <family val="1"/>
        <charset val="204"/>
      </rPr>
      <t>продукту:</t>
    </r>
    <r>
      <rPr>
        <sz val="15"/>
        <color theme="1"/>
        <rFont val="Times New Roman"/>
        <family val="1"/>
        <charset val="204"/>
      </rPr>
      <t xml:space="preserve">
кількість розроблених проєктів для будівництва автоматичних пунктів, од.</t>
    </r>
  </si>
  <si>
    <r>
      <t>ефективності:</t>
    </r>
    <r>
      <rPr>
        <sz val="15"/>
        <color theme="1"/>
        <rFont val="Times New Roman"/>
        <family val="1"/>
        <charset val="204"/>
      </rPr>
      <t xml:space="preserve">
середня вартість розробки проєкту, тис. грн.</t>
    </r>
  </si>
  <si>
    <t>1.1.6.Встановлення дублюючого сигналу світлофору на тротуарі (Led-бруківка)</t>
  </si>
  <si>
    <r>
      <rPr>
        <b/>
        <sz val="15"/>
        <color theme="1"/>
        <rFont val="Times New Roman"/>
        <family val="1"/>
        <charset val="204"/>
      </rPr>
      <t>продукту:</t>
    </r>
    <r>
      <rPr>
        <sz val="15"/>
        <color theme="1"/>
        <rFont val="Times New Roman"/>
        <family val="1"/>
        <charset val="204"/>
      </rPr>
      <t xml:space="preserve">
кількість ремонтних робіт та планово-профілактичних заходів на світлофорних об'єктах, од.</t>
    </r>
  </si>
  <si>
    <t>1.2.6. Проведення планово-профілактичних заходів на дорожніх знаках та знаках індивідуального проєктування</t>
  </si>
  <si>
    <r>
      <rPr>
        <b/>
        <sz val="15"/>
        <color theme="1"/>
        <rFont val="Times New Roman"/>
        <family val="1"/>
        <charset val="204"/>
      </rPr>
      <t>продукту:</t>
    </r>
    <r>
      <rPr>
        <sz val="15"/>
        <color theme="1"/>
        <rFont val="Times New Roman"/>
        <family val="1"/>
        <charset val="204"/>
      </rPr>
      <t xml:space="preserve">
кількість планово-профілактичних заходів на дорожніх знаках та знаках індивідуального проєктування, од.</t>
    </r>
  </si>
  <si>
    <r>
      <rPr>
        <b/>
        <sz val="15"/>
        <rFont val="Times New Roman"/>
        <family val="1"/>
        <charset val="204"/>
      </rPr>
      <t>якості:</t>
    </r>
    <r>
      <rPr>
        <sz val="15"/>
        <rFont val="Times New Roman"/>
        <family val="1"/>
        <charset val="204"/>
      </rPr>
      <t xml:space="preserve">
частка проведених заходів у % до запланованого</t>
    </r>
  </si>
  <si>
    <t>1.2.7. Придбання, встановлення та проведення ремонтних та планово-профілактичних робіт інших засобів регулювання дорожнім рухом</t>
  </si>
  <si>
    <t>8.13. Придбання та встановлення шаф резервного живлення</t>
  </si>
  <si>
    <t>2019-2023</t>
  </si>
  <si>
    <r>
      <rPr>
        <b/>
        <sz val="15"/>
        <color theme="1"/>
        <rFont val="Times New Roman"/>
        <family val="1"/>
        <charset val="204"/>
      </rPr>
      <t>Всього: 17 400,0</t>
    </r>
    <r>
      <rPr>
        <sz val="15"/>
        <color theme="1"/>
        <rFont val="Times New Roman"/>
        <family val="1"/>
        <charset val="204"/>
      </rPr>
      <t xml:space="preserve">
в т. ч.:  </t>
    </r>
    <r>
      <rPr>
        <b/>
        <sz val="15"/>
        <color theme="1"/>
        <rFont val="Times New Roman"/>
        <family val="1"/>
        <charset val="204"/>
      </rPr>
      <t>бюджет 
м. Києва: 17 400,0</t>
    </r>
    <r>
      <rPr>
        <sz val="15"/>
        <color theme="1"/>
        <rFont val="Times New Roman"/>
        <family val="1"/>
        <charset val="204"/>
      </rPr>
      <t xml:space="preserve">
2023 рік - 17 400,0</t>
    </r>
  </si>
  <si>
    <r>
      <rPr>
        <b/>
        <sz val="15"/>
        <color theme="1"/>
        <rFont val="Times New Roman"/>
        <family val="1"/>
        <charset val="204"/>
      </rPr>
      <t>продукту:</t>
    </r>
    <r>
      <rPr>
        <sz val="15"/>
        <color theme="1"/>
        <rFont val="Times New Roman"/>
        <family val="1"/>
        <charset val="204"/>
      </rPr>
      <t xml:space="preserve">
кількість інших засобів регулювання дорожнім рухом, од.</t>
    </r>
  </si>
  <si>
    <r>
      <t xml:space="preserve">ефективності:
</t>
    </r>
    <r>
      <rPr>
        <sz val="15"/>
        <color theme="1"/>
        <rFont val="Times New Roman"/>
        <family val="1"/>
        <charset val="204"/>
      </rPr>
      <t>середня вартість придбання, встановлення, проведення ремонтних та планово-профілактичних робіт, тис. грн.</t>
    </r>
  </si>
  <si>
    <r>
      <rPr>
        <b/>
        <sz val="15"/>
        <rFont val="Times New Roman"/>
        <family val="1"/>
        <charset val="204"/>
      </rPr>
      <t>якості:</t>
    </r>
    <r>
      <rPr>
        <sz val="15"/>
        <rFont val="Times New Roman"/>
        <family val="1"/>
        <charset val="204"/>
      </rPr>
      <t xml:space="preserve">
рівень виконання заходу у % від запланованого</t>
    </r>
  </si>
  <si>
    <r>
      <rPr>
        <b/>
        <sz val="15"/>
        <color theme="1"/>
        <rFont val="Times New Roman"/>
        <family val="1"/>
        <charset val="204"/>
      </rPr>
      <t>продукту:</t>
    </r>
    <r>
      <rPr>
        <sz val="15"/>
        <color theme="1"/>
        <rFont val="Times New Roman"/>
        <family val="1"/>
        <charset val="204"/>
      </rPr>
      <t xml:space="preserve">
кількість шаф, од.</t>
    </r>
  </si>
  <si>
    <r>
      <t>ефективності:</t>
    </r>
    <r>
      <rPr>
        <sz val="15"/>
        <color theme="1"/>
        <rFont val="Times New Roman"/>
        <family val="1"/>
        <charset val="204"/>
      </rPr>
      <t xml:space="preserve">
середня вартість шафи, тис. грн.</t>
    </r>
  </si>
  <si>
    <r>
      <rPr>
        <b/>
        <sz val="15"/>
        <rFont val="Times New Roman"/>
        <family val="1"/>
        <charset val="204"/>
      </rPr>
      <t>якості:</t>
    </r>
    <r>
      <rPr>
        <sz val="15"/>
        <rFont val="Times New Roman"/>
        <family val="1"/>
        <charset val="204"/>
      </rPr>
      <t xml:space="preserve">
частка встановлених шаф у % від запланованого</t>
    </r>
  </si>
  <si>
    <t xml:space="preserve">Міської цільової програми підвищення організації та безпеки дорожнього руху в місті Києві до 2023 року </t>
  </si>
  <si>
    <t>Перелік завдань і заходів</t>
  </si>
  <si>
    <t>2022-2023</t>
  </si>
  <si>
    <t>Департамент транспортної інфраструктури,                  КП "Центр організації дорожнього руху"</t>
  </si>
  <si>
    <t>Департамент транспортної інфраструктури</t>
  </si>
  <si>
    <r>
      <rPr>
        <b/>
        <sz val="15"/>
        <rFont val="Times New Roman"/>
        <family val="1"/>
        <charset val="204"/>
      </rPr>
      <t>витрат:</t>
    </r>
    <r>
      <rPr>
        <sz val="15"/>
        <rFont val="Times New Roman"/>
        <family val="1"/>
        <charset val="204"/>
      </rPr>
      <t xml:space="preserve"> 
обсяг видатків, тис. грн.</t>
    </r>
  </si>
  <si>
    <r>
      <rPr>
        <b/>
        <sz val="15"/>
        <color theme="1"/>
        <rFont val="Times New Roman"/>
        <family val="1"/>
        <charset val="204"/>
      </rPr>
      <t>витрат:</t>
    </r>
    <r>
      <rPr>
        <sz val="15"/>
        <color theme="1"/>
        <rFont val="Times New Roman"/>
        <family val="1"/>
        <charset val="204"/>
      </rPr>
      <t xml:space="preserve"> 
обсяг видатків, тис. грн.</t>
    </r>
  </si>
  <si>
    <r>
      <t>витрат:</t>
    </r>
    <r>
      <rPr>
        <sz val="15"/>
        <color rgb="FFC00000"/>
        <rFont val="Times New Roman"/>
        <family val="1"/>
        <charset val="204"/>
      </rPr>
      <t xml:space="preserve"> 
обсяг видатків, тис. грн.</t>
    </r>
  </si>
  <si>
    <r>
      <rPr>
        <b/>
        <i/>
        <sz val="15"/>
        <rFont val="Times New Roman"/>
        <family val="1"/>
        <charset val="204"/>
      </rPr>
      <t>витрат:</t>
    </r>
    <r>
      <rPr>
        <i/>
        <sz val="15"/>
        <rFont val="Times New Roman"/>
        <family val="1"/>
        <charset val="204"/>
      </rPr>
      <t xml:space="preserve"> 
обсяг видатків, тис. грн.</t>
    </r>
  </si>
  <si>
    <r>
      <t>витрат:</t>
    </r>
    <r>
      <rPr>
        <sz val="15"/>
        <rFont val="Times New Roman"/>
        <family val="1"/>
        <charset val="204"/>
      </rPr>
      <t xml:space="preserve"> 
обсяг видатків, тис. грн.</t>
    </r>
  </si>
  <si>
    <r>
      <rPr>
        <b/>
        <sz val="15"/>
        <color theme="1"/>
        <rFont val="Times New Roman"/>
        <family val="1"/>
        <charset val="204"/>
      </rPr>
      <t>продукту:</t>
    </r>
    <r>
      <rPr>
        <sz val="15"/>
        <color theme="1"/>
        <rFont val="Times New Roman"/>
        <family val="1"/>
        <charset val="204"/>
      </rPr>
      <t xml:space="preserve">
кількість переобладнаних об’єктів для вільного пересування людей з обмеженими фізичними можливостями, од.</t>
    </r>
  </si>
  <si>
    <r>
      <rPr>
        <b/>
        <sz val="15"/>
        <color theme="1"/>
        <rFont val="Times New Roman"/>
        <family val="1"/>
        <charset val="204"/>
      </rPr>
      <t>продукту:</t>
    </r>
    <r>
      <rPr>
        <sz val="15"/>
        <color theme="1"/>
        <rFont val="Times New Roman"/>
        <family val="1"/>
        <charset val="204"/>
      </rPr>
      <t xml:space="preserve">
протяжність ліній зв’язку автоматизованої системи керування дорожнім рухом (АСКДР), км</t>
    </r>
  </si>
  <si>
    <t>Бюджет м. Києва,
Інші кошти (кредитні кошти ЄІБ)</t>
  </si>
  <si>
    <t>8.1. Будівництво та реконструкція будівель і споруд виробничої бази по вул. Чистяківській 19-а</t>
  </si>
  <si>
    <t>Бюджет м. Києва,
Залучені кошти (в т. ч. кредитні кошти ЄІБ)</t>
  </si>
  <si>
    <r>
      <rPr>
        <b/>
        <sz val="15"/>
        <color theme="1"/>
        <rFont val="Times New Roman"/>
        <family val="1"/>
        <charset val="204"/>
      </rPr>
      <t>продукту:</t>
    </r>
    <r>
      <rPr>
        <sz val="15"/>
        <color theme="1"/>
        <rFont val="Times New Roman"/>
        <family val="1"/>
        <charset val="204"/>
      </rPr>
      <t xml:space="preserve">
будівництво та реконструкція будівель і споруд виробничої бази по вул. Чистяківській 19-а, од.</t>
    </r>
  </si>
  <si>
    <r>
      <rPr>
        <b/>
        <sz val="15"/>
        <color theme="1"/>
        <rFont val="Times New Roman"/>
        <family val="1"/>
        <charset val="204"/>
      </rPr>
      <t>Всього: 2 378 860,9</t>
    </r>
    <r>
      <rPr>
        <sz val="15"/>
        <color theme="1"/>
        <rFont val="Times New Roman"/>
        <family val="1"/>
        <charset val="204"/>
      </rPr>
      <t xml:space="preserve">
в т. ч.:
2019 – 440 477,6;
2020 – 624 165,9;
2021 – 690 714,3;
2022 – 623 503,1</t>
    </r>
  </si>
  <si>
    <r>
      <t>ефективності:</t>
    </r>
    <r>
      <rPr>
        <sz val="15"/>
        <color theme="1"/>
        <rFont val="Times New Roman"/>
        <family val="1"/>
        <charset val="204"/>
      </rPr>
      <t xml:space="preserve">
середні видатки на влаштування одного тактильного орієнтиру на підходах до пішохідних переходів, тис. грн.</t>
    </r>
  </si>
  <si>
    <t>5.2. Будівництво автоматичних пунктів для габаритно-вагового контролю (комплексів зважування у русі WIM)</t>
  </si>
  <si>
    <r>
      <t>ефективності:</t>
    </r>
    <r>
      <rPr>
        <sz val="15"/>
        <color theme="1"/>
        <rFont val="Times New Roman"/>
        <family val="1"/>
        <charset val="204"/>
      </rPr>
      <t xml:space="preserve">
середні видатки на заміну, відновлення та впровадження одного дорожнього знака, знака маршрутного орієнтування та інформаційно-вказівного дорожнього знака до вимог ДСТУ 4100-2014, тис. грн.</t>
    </r>
  </si>
  <si>
    <r>
      <rPr>
        <b/>
        <sz val="15"/>
        <color theme="1"/>
        <rFont val="Times New Roman"/>
        <family val="1"/>
        <charset val="204"/>
      </rPr>
      <t>ефективності:</t>
    </r>
    <r>
      <rPr>
        <sz val="15"/>
        <color theme="1"/>
        <rFont val="Times New Roman"/>
        <family val="1"/>
        <charset val="204"/>
      </rPr>
      <t xml:space="preserve">
середні видатки на впровадження та ремонт одного об’єкта пристрою примусового зниження швидкості руху (ППЗШ), тис. грн.</t>
    </r>
  </si>
  <si>
    <r>
      <t>ефективності:</t>
    </r>
    <r>
      <rPr>
        <sz val="15"/>
        <color theme="1"/>
        <rFont val="Times New Roman"/>
        <family val="1"/>
        <charset val="204"/>
      </rPr>
      <t xml:space="preserve">
середні видатки на переобладнання одного об’єкта для вільного пересування людей з обмеженими фізичними можливостями, тис. грн</t>
    </r>
  </si>
  <si>
    <r>
      <t xml:space="preserve">ефективності:
</t>
    </r>
    <r>
      <rPr>
        <sz val="15"/>
        <color theme="1"/>
        <rFont val="Times New Roman"/>
        <family val="1"/>
        <charset val="204"/>
      </rPr>
      <t>середні витрати на впровадження одного інженерно-технічного елементів благоустрою для забезпечення безпеки дорожнього руху на аварійно-небезпечних ділянках, тис. грн.</t>
    </r>
  </si>
  <si>
    <r>
      <rPr>
        <b/>
        <sz val="15"/>
        <rFont val="Times New Roman"/>
        <family val="1"/>
        <charset val="204"/>
      </rPr>
      <t>якості:</t>
    </r>
    <r>
      <rPr>
        <sz val="15"/>
        <rFont val="Times New Roman"/>
        <family val="1"/>
        <charset val="204"/>
      </rPr>
      <t xml:space="preserve">
динаміка кількості світлофорів, обладнаним звуковим дублюванням, у порівнянні з минулим роком, %</t>
    </r>
  </si>
  <si>
    <r>
      <rPr>
        <b/>
        <sz val="15"/>
        <rFont val="Times New Roman"/>
        <family val="1"/>
        <charset val="204"/>
      </rPr>
      <t>якості:</t>
    </r>
    <r>
      <rPr>
        <sz val="15"/>
        <rFont val="Times New Roman"/>
        <family val="1"/>
        <charset val="204"/>
      </rPr>
      <t xml:space="preserve">
динаміка кількості влаштованих тактильних орієнтирів на підходах до пішохідних переходів у порівнянні з минулим роком, %</t>
    </r>
  </si>
  <si>
    <r>
      <rPr>
        <b/>
        <sz val="15"/>
        <color theme="1"/>
        <rFont val="Times New Roman"/>
        <family val="1"/>
        <charset val="204"/>
      </rPr>
      <t>продукту:</t>
    </r>
    <r>
      <rPr>
        <sz val="15"/>
        <color theme="1"/>
        <rFont val="Times New Roman"/>
        <family val="1"/>
        <charset val="204"/>
      </rPr>
      <t xml:space="preserve">
кількість придбаних металевих огорож, водоналивних блоків, делінеаторів та бар'єру з пластику з попереджувальними сигналами, од.</t>
    </r>
  </si>
  <si>
    <r>
      <rPr>
        <b/>
        <sz val="15"/>
        <rFont val="Times New Roman"/>
        <family val="1"/>
        <charset val="204"/>
      </rPr>
      <t>якості:</t>
    </r>
    <r>
      <rPr>
        <sz val="15"/>
        <rFont val="Times New Roman"/>
        <family val="1"/>
        <charset val="204"/>
      </rPr>
      <t xml:space="preserve">
динаміка кількості придбаних металевих огорож, водоналивних блоків, делінеаторів та бар'єру з пластику з попереджувальними сигналами в порівнянні з минулим роком, %</t>
    </r>
  </si>
  <si>
    <r>
      <rPr>
        <b/>
        <sz val="15"/>
        <rFont val="Times New Roman"/>
        <family val="1"/>
        <charset val="204"/>
      </rPr>
      <t>якості:</t>
    </r>
    <r>
      <rPr>
        <sz val="15"/>
        <rFont val="Times New Roman"/>
        <family val="1"/>
        <charset val="204"/>
      </rPr>
      <t xml:space="preserve">
частка світлофорних об’єктів на яких проведені ремонтні роботи та планово-профілактичні заходи  у % до запланованого</t>
    </r>
  </si>
  <si>
    <r>
      <rPr>
        <b/>
        <sz val="15"/>
        <rFont val="Times New Roman"/>
        <family val="1"/>
        <charset val="204"/>
      </rPr>
      <t>якості:</t>
    </r>
    <r>
      <rPr>
        <sz val="15"/>
        <rFont val="Times New Roman"/>
        <family val="1"/>
        <charset val="204"/>
      </rPr>
      <t xml:space="preserve">
рівень виконання заходу, %</t>
    </r>
  </si>
  <si>
    <r>
      <rPr>
        <b/>
        <sz val="15"/>
        <color theme="1"/>
        <rFont val="Times New Roman"/>
        <family val="1"/>
        <charset val="204"/>
      </rPr>
      <t>продукту:</t>
    </r>
    <r>
      <rPr>
        <sz val="15"/>
        <color theme="1"/>
        <rFont val="Times New Roman"/>
        <family val="1"/>
        <charset val="204"/>
      </rPr>
      <t xml:space="preserve">
кількість світлофорів, обладнаних звуковим дублюванням, од.</t>
    </r>
  </si>
  <si>
    <r>
      <rPr>
        <b/>
        <sz val="15"/>
        <rFont val="Times New Roman"/>
        <family val="1"/>
        <charset val="204"/>
      </rPr>
      <t>якості:</t>
    </r>
    <r>
      <rPr>
        <sz val="15"/>
        <rFont val="Times New Roman"/>
        <family val="1"/>
        <charset val="204"/>
      </rPr>
      <t xml:space="preserve">
динаміка кількості світлофорів, обладнаних звуковим дублюванням, у порівнянні з минулим роком, %</t>
    </r>
  </si>
  <si>
    <r>
      <rPr>
        <b/>
        <sz val="15"/>
        <color theme="1"/>
        <rFont val="Times New Roman"/>
        <family val="1"/>
        <charset val="204"/>
      </rPr>
      <t>продукту:</t>
    </r>
    <r>
      <rPr>
        <sz val="15"/>
        <color theme="1"/>
        <rFont val="Times New Roman"/>
        <family val="1"/>
        <charset val="204"/>
      </rPr>
      <t xml:space="preserve">
кількість придбаних та встановлених габаритно-вагових комплексів, од.</t>
    </r>
  </si>
  <si>
    <r>
      <rPr>
        <b/>
        <sz val="15"/>
        <color theme="1"/>
        <rFont val="Times New Roman"/>
        <family val="1"/>
        <charset val="204"/>
      </rPr>
      <t>Всього:  7 200,0</t>
    </r>
    <r>
      <rPr>
        <sz val="15"/>
        <color theme="1"/>
        <rFont val="Times New Roman"/>
        <family val="1"/>
        <charset val="204"/>
      </rPr>
      <t xml:space="preserve">
в т. ч.: 
</t>
    </r>
    <r>
      <rPr>
        <b/>
        <sz val="15"/>
        <color theme="1"/>
        <rFont val="Times New Roman"/>
        <family val="1"/>
        <charset val="204"/>
      </rPr>
      <t>бюджет м. Києва:
                7 200,0</t>
    </r>
    <r>
      <rPr>
        <sz val="15"/>
        <color theme="1"/>
        <rFont val="Times New Roman"/>
        <family val="1"/>
        <charset val="204"/>
      </rPr>
      <t xml:space="preserve">
2023 рік - 7 200,0</t>
    </r>
  </si>
  <si>
    <t>кількість отриманих технічних умов, од.</t>
  </si>
  <si>
    <t>кількість переміщених машин, од.</t>
  </si>
  <si>
    <t>середні видатки на експлуатацію габаритно-вагових комплексів, тис. грн.</t>
  </si>
  <si>
    <t>динаміка експлуатації габаритно-вагових комплексів у порівнянні з минулим роком, %</t>
  </si>
  <si>
    <t>апаратура зв’язку (РЕ2051)</t>
  </si>
  <si>
    <t>шафи резервного живлення</t>
  </si>
  <si>
    <r>
      <rPr>
        <b/>
        <sz val="15"/>
        <rFont val="Times New Roman"/>
        <family val="1"/>
        <charset val="204"/>
      </rPr>
      <t>якості:</t>
    </r>
    <r>
      <rPr>
        <sz val="15"/>
        <rFont val="Times New Roman"/>
        <family val="1"/>
        <charset val="204"/>
      </rPr>
      <t xml:space="preserve">
динаміка кількості зупинок громадського транспорту на яких встановлено болларди у порівнянні з минулим роком, %</t>
    </r>
  </si>
  <si>
    <t>кількість габаритно-вагових комплексів, які знаходяться в експлуатації, од.</t>
  </si>
  <si>
    <t>8.6. Придбання комплекту апаратури зв’язку (РЕ2051) та шаф резервного живлення з підключенням їх до системи центрального пункту керування автоматизованої системи керування дорожнім рухом</t>
  </si>
  <si>
    <t>1.2.3. Впровадження, обслуговування та ремонт об'єктів пристроїв примусового зниження швидкості руху (ППЗШ) та делініаторів</t>
  </si>
  <si>
    <r>
      <rPr>
        <b/>
        <sz val="15"/>
        <rFont val="Times New Roman"/>
        <family val="1"/>
        <charset val="204"/>
      </rPr>
      <t>продукту:</t>
    </r>
    <r>
      <rPr>
        <sz val="15"/>
        <rFont val="Times New Roman"/>
        <family val="1"/>
        <charset val="204"/>
      </rPr>
      <t xml:space="preserve">
кількість впроваджених та відремонтованих об’єктів пристроїв примусового зниження швидкості руху (ППЗШ) та делініаторів, од.</t>
    </r>
  </si>
  <si>
    <r>
      <rPr>
        <b/>
        <sz val="15"/>
        <rFont val="Times New Roman"/>
        <family val="1"/>
        <charset val="204"/>
      </rPr>
      <t>якості:</t>
    </r>
    <r>
      <rPr>
        <sz val="15"/>
        <rFont val="Times New Roman"/>
        <family val="1"/>
        <charset val="204"/>
      </rPr>
      <t xml:space="preserve">
динаміка впроваджених та відремонтованих об’єктів пристроїв примусового зниження швидкості руху та делініаторів в порівнянні з минулим роком, %</t>
    </r>
  </si>
  <si>
    <t>3.1. Створення єдиної бази геопросторової схеми організації дорожнього руху (ОДР) в м. Києві</t>
  </si>
  <si>
    <t>4.1. Модернізація та експлуатація центрального пункту керування АСКДР</t>
  </si>
  <si>
    <t>5.1. Придбання та встановлення габаритно-вагових комплексів та їх експлуатація</t>
  </si>
  <si>
    <t>7.1. Забезпечення вулиць (ділянок), що мають особливі геометричні параметри (спуски, підйоми) і на яких можливе ускладнення руху транспорту, відеокамерами спостереження. Усунення перешкод, які заважають руху транспорту та пішоходів</t>
  </si>
  <si>
    <r>
      <rPr>
        <b/>
        <sz val="15"/>
        <color theme="1"/>
        <rFont val="Times New Roman"/>
        <family val="1"/>
        <charset val="204"/>
      </rPr>
      <t>продукту:</t>
    </r>
    <r>
      <rPr>
        <sz val="15"/>
        <color theme="1"/>
        <rFont val="Times New Roman"/>
        <family val="1"/>
        <charset val="204"/>
      </rPr>
      <t xml:space="preserve">
кількість розроблених комплексних схем ОДР, схем велоінфраструктури та інших проєктних розробок, од.</t>
    </r>
  </si>
  <si>
    <r>
      <rPr>
        <b/>
        <sz val="15"/>
        <rFont val="Times New Roman"/>
        <family val="1"/>
        <charset val="204"/>
      </rPr>
      <t>продукту:</t>
    </r>
    <r>
      <rPr>
        <sz val="15"/>
        <rFont val="Times New Roman"/>
        <family val="1"/>
        <charset val="204"/>
      </rPr>
      <t xml:space="preserve">
кількість реконструкцій , од.</t>
    </r>
  </si>
  <si>
    <t>4.3. Будівництво ліній зв'язку  автоматизованої системи керування дорожнім рухом (АСКДР)</t>
  </si>
  <si>
    <t>4.4. Будівництво ІІ черги автоматизованої системи керування дорожнім рухом (АСКДР) з реконструкцією та розширенням будинку центрального пункту керування, вул. Б. Хмельницького, 54</t>
  </si>
  <si>
    <t>4.5. Будівництво автоматизованої інформаційної системи керування дорожнім рухом на вулично-шляховій мережі м. Києва (інформаційні електронні табло, керовані дорожні знаки, детектори транспорту та метеонагляд)</t>
  </si>
  <si>
    <t>4.6. Впровадження системи перерозподілу транспортних потоків на мосту ім. Є. О. Патона</t>
  </si>
  <si>
    <t>4.8. Придбання та встановлення інформаційних табло змінної інформації на вулично-дорожній мережі м. Києва</t>
  </si>
  <si>
    <t>4.9. Встановлення пристроїв звукового оповіщення для дублювання пішохідних світлофорів</t>
  </si>
  <si>
    <t>4.10. Влаштування тактильних орієнтирів на підходах до пішохідних переходів</t>
  </si>
  <si>
    <t>4.11. Нанесення дорожньої розмітки на вулично-дорожній мережі з застосуванням сучасних світлоповертаючих та зносостійких матеріалів</t>
  </si>
  <si>
    <t>4.12. Реконструкція об'єктів дорожньо-транспортної інфраструктури на площі Перемоги</t>
  </si>
  <si>
    <t>4.13. Реконструкція об'єктів дорожньо-транспортної інфраструктури по вул. Васильківській</t>
  </si>
  <si>
    <t>4.14. Реалізація комплексної системи безпеки пасажирів на зупинках громадського транспорту</t>
  </si>
  <si>
    <r>
      <rPr>
        <b/>
        <sz val="15"/>
        <rFont val="Times New Roman"/>
        <family val="1"/>
        <charset val="204"/>
      </rPr>
      <t>якості:</t>
    </r>
    <r>
      <rPr>
        <sz val="15"/>
        <rFont val="Times New Roman"/>
        <family val="1"/>
        <charset val="204"/>
      </rPr>
      <t xml:space="preserve">
динаміка кількості побудованих світлофорних об'єктів у порівнянні з минулим роком, %</t>
    </r>
  </si>
  <si>
    <r>
      <rPr>
        <b/>
        <sz val="15"/>
        <rFont val="Times New Roman"/>
        <family val="1"/>
        <charset val="204"/>
      </rPr>
      <t>продукту:</t>
    </r>
    <r>
      <rPr>
        <sz val="15"/>
        <rFont val="Times New Roman"/>
        <family val="1"/>
        <charset val="204"/>
      </rPr>
      <t xml:space="preserve">
кількість реконструкцій, од.</t>
    </r>
  </si>
  <si>
    <t>4.2. Розробка комплексних схем ОДР, схем велоінфраструктури та інших проєктних розробок</t>
  </si>
  <si>
    <r>
      <t>витрат:</t>
    </r>
    <r>
      <rPr>
        <sz val="15"/>
        <rFont val="Times New Roman"/>
        <family val="1"/>
        <charset val="204"/>
      </rPr>
      <t xml:space="preserve"> 
обсяг витрат, тис. грн.</t>
    </r>
  </si>
  <si>
    <t>кількість придбаних та підключених шаф резервного живлення до системи центрального пункту керування автоматизованої системи керування дорожнім рухом, од.</t>
  </si>
  <si>
    <r>
      <rPr>
        <b/>
        <sz val="15"/>
        <color theme="1"/>
        <rFont val="Times New Roman"/>
        <family val="1"/>
        <charset val="204"/>
      </rPr>
      <t>Всього: 11 342,5</t>
    </r>
    <r>
      <rPr>
        <sz val="15"/>
        <color theme="1"/>
        <rFont val="Times New Roman"/>
        <family val="1"/>
        <charset val="204"/>
      </rPr>
      <t xml:space="preserve">
в т. ч.:</t>
    </r>
    <r>
      <rPr>
        <b/>
        <sz val="15"/>
        <color theme="1"/>
        <rFont val="Times New Roman"/>
        <family val="1"/>
        <charset val="204"/>
      </rPr>
      <t xml:space="preserve"> 
бюджет м. Києва:
             11 342,5</t>
    </r>
    <r>
      <rPr>
        <sz val="15"/>
        <color theme="1"/>
        <rFont val="Times New Roman"/>
        <family val="1"/>
        <charset val="204"/>
      </rPr>
      <t xml:space="preserve">
2019 рік - 4 956,8;
2020 рік - 6 385,7</t>
    </r>
  </si>
  <si>
    <r>
      <rPr>
        <b/>
        <sz val="15"/>
        <color theme="1"/>
        <rFont val="Times New Roman"/>
        <family val="1"/>
        <charset val="204"/>
      </rPr>
      <t>Всього: 2 140,0</t>
    </r>
    <r>
      <rPr>
        <sz val="15"/>
        <color theme="1"/>
        <rFont val="Times New Roman"/>
        <family val="1"/>
        <charset val="204"/>
      </rPr>
      <t xml:space="preserve">
в т. ч.: 
</t>
    </r>
    <r>
      <rPr>
        <b/>
        <sz val="15"/>
        <color theme="1"/>
        <rFont val="Times New Roman"/>
        <family val="1"/>
        <charset val="204"/>
      </rPr>
      <t>бюджет м. Києва:
            2 140,0</t>
    </r>
    <r>
      <rPr>
        <sz val="15"/>
        <color theme="1"/>
        <rFont val="Times New Roman"/>
        <family val="1"/>
        <charset val="204"/>
      </rPr>
      <t xml:space="preserve">
2019 рік - 738,0;
2020 рік - 738,0;
2021 рік - 544,0;
2022 рік - 120,0</t>
    </r>
  </si>
  <si>
    <t>вагові комплекси</t>
  </si>
  <si>
    <t>експлуатаційні витрати</t>
  </si>
  <si>
    <t>Звіт МЦП</t>
  </si>
  <si>
    <t>середні видатки на отримання технічних умов, тис. грн.</t>
  </si>
  <si>
    <t>динаміка кількості отриманих технічних умов у порівнянні з минулим роком, тис. грн., %</t>
  </si>
  <si>
    <r>
      <rPr>
        <b/>
        <sz val="15"/>
        <rFont val="Times New Roman"/>
        <family val="1"/>
        <charset val="204"/>
      </rPr>
      <t>якості:</t>
    </r>
    <r>
      <rPr>
        <sz val="15"/>
        <rFont val="Times New Roman"/>
        <family val="1"/>
        <charset val="204"/>
      </rPr>
      <t xml:space="preserve">
рівень готовності будівництва та  реконструкції будівель і споруд виробничої бази по вул. Чистяківській 19-а, %</t>
    </r>
  </si>
  <si>
    <t>динаміка кількості отриманих технічних умов у порівнянні з минулим роком, %</t>
  </si>
  <si>
    <r>
      <rPr>
        <b/>
        <sz val="15"/>
        <rFont val="Times New Roman"/>
        <family val="1"/>
        <charset val="204"/>
      </rPr>
      <t>якості:</t>
    </r>
    <r>
      <rPr>
        <sz val="15"/>
        <rFont val="Times New Roman"/>
        <family val="1"/>
        <charset val="204"/>
      </rPr>
      <t xml:space="preserve">
динаміка кількості розроблених комплексних схем ОДР, схем велоінфраструктури та інших проєктних розробок в порівнянні  з минулим роком, %</t>
    </r>
  </si>
  <si>
    <r>
      <t>ефективності:</t>
    </r>
    <r>
      <rPr>
        <sz val="15"/>
        <color theme="1"/>
        <rFont val="Times New Roman"/>
        <family val="1"/>
        <charset val="204"/>
      </rPr>
      <t xml:space="preserve">
середні видатки на будівництво одного комплексу із інформаційних табло, керованих дорожніх знаків, детекторів транспорту та метеонагляду, тис. грн</t>
    </r>
  </si>
  <si>
    <t>4.7. Реалізація заходів щодо підвищення безпеки дорожнього руху на аварійно-небезпечних ділянках у м. Києві</t>
  </si>
  <si>
    <r>
      <rPr>
        <b/>
        <sz val="15"/>
        <color theme="1"/>
        <rFont val="Times New Roman"/>
        <family val="1"/>
        <charset val="204"/>
      </rPr>
      <t>Всього:  5 000,0</t>
    </r>
    <r>
      <rPr>
        <sz val="15"/>
        <color theme="1"/>
        <rFont val="Times New Roman"/>
        <family val="1"/>
        <charset val="204"/>
      </rPr>
      <t xml:space="preserve">
в т. ч.: 
</t>
    </r>
    <r>
      <rPr>
        <b/>
        <sz val="15"/>
        <color theme="1"/>
        <rFont val="Times New Roman"/>
        <family val="1"/>
        <charset val="204"/>
      </rPr>
      <t>бюджет м. Києва:
               5 000,0</t>
    </r>
    <r>
      <rPr>
        <sz val="15"/>
        <color theme="1"/>
        <rFont val="Times New Roman"/>
        <family val="1"/>
        <charset val="204"/>
      </rPr>
      <t xml:space="preserve">
2023 рік - 5 000,0</t>
    </r>
  </si>
  <si>
    <r>
      <rPr>
        <b/>
        <sz val="15"/>
        <rFont val="Times New Roman"/>
        <family val="1"/>
        <charset val="204"/>
      </rPr>
      <t>якості:</t>
    </r>
    <r>
      <rPr>
        <sz val="15"/>
        <rFont val="Times New Roman"/>
        <family val="1"/>
        <charset val="204"/>
      </rPr>
      <t xml:space="preserve">
динаміка кількості придбаних та встановлених габаритно-вагового комплексів у порівнянні з минулим роком, %</t>
    </r>
  </si>
  <si>
    <r>
      <rPr>
        <b/>
        <sz val="15"/>
        <rFont val="Times New Roman"/>
        <family val="1"/>
        <charset val="204"/>
      </rPr>
      <t>якості:</t>
    </r>
    <r>
      <rPr>
        <sz val="15"/>
        <rFont val="Times New Roman"/>
        <family val="1"/>
        <charset val="204"/>
      </rPr>
      <t xml:space="preserve">
частка світлофорних об’єктів облаштованих дублюючими сигналами на тротуарах у % до запланованого</t>
    </r>
  </si>
  <si>
    <r>
      <rPr>
        <b/>
        <sz val="15"/>
        <rFont val="Times New Roman"/>
        <family val="1"/>
        <charset val="204"/>
      </rPr>
      <t>якості:</t>
    </r>
    <r>
      <rPr>
        <sz val="15"/>
        <rFont val="Times New Roman"/>
        <family val="1"/>
        <charset val="204"/>
      </rPr>
      <t xml:space="preserve">
динаміка кількості світлофорних об’єктів на яких буде проведено капітальний ремонт у порівнянні з минулим роком, %</t>
    </r>
  </si>
  <si>
    <r>
      <rPr>
        <b/>
        <sz val="15"/>
        <rFont val="Times New Roman"/>
        <family val="1"/>
        <charset val="204"/>
      </rPr>
      <t>продукту:</t>
    </r>
    <r>
      <rPr>
        <sz val="15"/>
        <rFont val="Times New Roman"/>
        <family val="1"/>
        <charset val="204"/>
      </rPr>
      <t xml:space="preserve">
модернізація та експлуатація центрального пункту керування АСКДР, од.</t>
    </r>
  </si>
  <si>
    <r>
      <rPr>
        <b/>
        <sz val="15"/>
        <rFont val="Times New Roman"/>
        <family val="1"/>
        <charset val="204"/>
      </rPr>
      <t>якості:</t>
    </r>
    <r>
      <rPr>
        <sz val="15"/>
        <rFont val="Times New Roman"/>
        <family val="1"/>
        <charset val="204"/>
      </rPr>
      <t xml:space="preserve">
рівень готовності модернізації та експлуатації центрального пункту керування АСКДР, %</t>
    </r>
  </si>
  <si>
    <t>4.14. Реалізація заходів вдосконалення організації дорожнього руху</t>
  </si>
  <si>
    <t>на розробку ПКД та схем вдосконалення ОДР</t>
  </si>
  <si>
    <t>на підготовку міжнародних проектів</t>
  </si>
  <si>
    <t>на обстеження ВДМ</t>
  </si>
  <si>
    <t>кількість підготовлених міжнародних проєктів, од.</t>
  </si>
  <si>
    <t>рівень готовності підготовлених міжнародних проєктів, %</t>
  </si>
  <si>
    <t>кількість комплексних обстежень стану вулично-дорожньої мережі, од.</t>
  </si>
  <si>
    <t>частка комплексних обстежень стану вулично-дорожньої мережі у відсотках до запланованого, %</t>
  </si>
  <si>
    <t>7.2. Забезпечення функціонування центрального диспетчерського пункту та аварійно-ремонтної служби</t>
  </si>
  <si>
    <r>
      <rPr>
        <b/>
        <sz val="15"/>
        <color theme="1"/>
        <rFont val="Times New Roman"/>
        <family val="1"/>
        <charset val="204"/>
      </rPr>
      <t>Всього: 24 000,0</t>
    </r>
    <r>
      <rPr>
        <sz val="15"/>
        <color theme="1"/>
        <rFont val="Times New Roman"/>
        <family val="1"/>
        <charset val="204"/>
      </rPr>
      <t xml:space="preserve">
в т. ч.: 
</t>
    </r>
    <r>
      <rPr>
        <b/>
        <sz val="15"/>
        <color theme="1"/>
        <rFont val="Times New Roman"/>
        <family val="1"/>
        <charset val="204"/>
      </rPr>
      <t>бюджет м. Києва:
              24 000,0</t>
    </r>
    <r>
      <rPr>
        <sz val="15"/>
        <color theme="1"/>
        <rFont val="Times New Roman"/>
        <family val="1"/>
        <charset val="204"/>
      </rPr>
      <t xml:space="preserve">
2022 рік - 11 500,0;
2023 рік   12 500,0</t>
    </r>
  </si>
  <si>
    <t>8.10. Забезпечення охорони підприємства</t>
  </si>
  <si>
    <t>динаміка кількості переміщених машин в порівнянні з минулим роком, %</t>
  </si>
  <si>
    <r>
      <rPr>
        <b/>
        <sz val="15"/>
        <color theme="1"/>
        <rFont val="Times New Roman"/>
        <family val="1"/>
        <charset val="204"/>
      </rPr>
      <t>продукту:</t>
    </r>
    <r>
      <rPr>
        <sz val="15"/>
        <color theme="1"/>
        <rFont val="Times New Roman"/>
        <family val="1"/>
        <charset val="204"/>
      </rPr>
      <t xml:space="preserve">
кількість отриманих технічних умов, од.</t>
    </r>
  </si>
  <si>
    <r>
      <t>ефективності:</t>
    </r>
    <r>
      <rPr>
        <sz val="15"/>
        <rFont val="Times New Roman"/>
        <family val="1"/>
        <charset val="204"/>
      </rPr>
      <t xml:space="preserve">
середні видатки на реконструкцію об'єкту, тис. грн.</t>
    </r>
  </si>
  <si>
    <r>
      <rPr>
        <b/>
        <sz val="15"/>
        <color theme="1"/>
        <rFont val="Times New Roman"/>
        <family val="1"/>
        <charset val="204"/>
      </rPr>
      <t>Всього: 13 873,0</t>
    </r>
    <r>
      <rPr>
        <sz val="15"/>
        <color theme="1"/>
        <rFont val="Times New Roman"/>
        <family val="1"/>
        <charset val="204"/>
      </rPr>
      <t xml:space="preserve">
в т. ч.:</t>
    </r>
    <r>
      <rPr>
        <b/>
        <sz val="15"/>
        <color theme="1"/>
        <rFont val="Times New Roman"/>
        <family val="1"/>
        <charset val="204"/>
      </rPr>
      <t xml:space="preserve"> 
бюджет м. Києва:
             13 873,0</t>
    </r>
    <r>
      <rPr>
        <sz val="15"/>
        <color theme="1"/>
        <rFont val="Times New Roman"/>
        <family val="1"/>
        <charset val="204"/>
      </rPr>
      <t xml:space="preserve">
2022 рік - 6 800,0;
2023 рік - 7 073,0</t>
    </r>
  </si>
  <si>
    <t>1.1.5. Проведення ремонтних робіт та планово-профілактичних заходів на світлофорних об'єктах</t>
  </si>
  <si>
    <r>
      <rPr>
        <b/>
        <sz val="15"/>
        <color theme="1"/>
        <rFont val="Times New Roman"/>
        <family val="1"/>
        <charset val="204"/>
      </rPr>
      <t>продукту:</t>
    </r>
    <r>
      <rPr>
        <sz val="15"/>
        <color theme="1"/>
        <rFont val="Times New Roman"/>
        <family val="1"/>
        <charset val="204"/>
      </rPr>
      <t xml:space="preserve">
кількість розроблених проєктно-кошторисних документацій та схем організації дорожнього руху, од.</t>
    </r>
  </si>
  <si>
    <r>
      <rPr>
        <b/>
        <sz val="15"/>
        <color theme="1"/>
        <rFont val="Times New Roman"/>
        <family val="1"/>
        <charset val="204"/>
      </rPr>
      <t>ефективності:</t>
    </r>
    <r>
      <rPr>
        <sz val="15"/>
        <color theme="1"/>
        <rFont val="Times New Roman"/>
        <family val="1"/>
        <charset val="204"/>
      </rPr>
      <t xml:space="preserve">
середні видатки на забезпечення охорони одного об'єкту, тис. грн.</t>
    </r>
  </si>
  <si>
    <r>
      <rPr>
        <b/>
        <sz val="15"/>
        <color theme="1"/>
        <rFont val="Times New Roman"/>
        <family val="1"/>
        <charset val="204"/>
      </rPr>
      <t>продукту:</t>
    </r>
    <r>
      <rPr>
        <sz val="15"/>
        <color theme="1"/>
        <rFont val="Times New Roman"/>
        <family val="1"/>
        <charset val="204"/>
      </rPr>
      <t xml:space="preserve">
кількість об'єктів, що охороняються, од.</t>
    </r>
  </si>
  <si>
    <r>
      <rPr>
        <b/>
        <sz val="15"/>
        <color theme="1"/>
        <rFont val="Times New Roman"/>
        <family val="1"/>
        <charset val="204"/>
      </rPr>
      <t>продукту:</t>
    </r>
    <r>
      <rPr>
        <sz val="15"/>
        <color theme="1"/>
        <rFont val="Times New Roman"/>
        <family val="1"/>
        <charset val="204"/>
      </rPr>
      <t xml:space="preserve">
кількість виконаних аварійно-ремонтних робіт, од.</t>
    </r>
  </si>
  <si>
    <r>
      <rPr>
        <b/>
        <sz val="15"/>
        <rFont val="Times New Roman"/>
        <family val="1"/>
        <charset val="204"/>
      </rPr>
      <t>ефективності:</t>
    </r>
    <r>
      <rPr>
        <sz val="15"/>
        <rFont val="Times New Roman"/>
        <family val="1"/>
        <charset val="204"/>
      </rPr>
      <t xml:space="preserve">
середні видатки одиниці аварійно-ремонтної роботи, тис. грн.</t>
    </r>
  </si>
  <si>
    <r>
      <rPr>
        <b/>
        <sz val="15"/>
        <rFont val="Times New Roman"/>
        <family val="1"/>
        <charset val="204"/>
      </rPr>
      <t>якості:</t>
    </r>
    <r>
      <rPr>
        <sz val="15"/>
        <rFont val="Times New Roman"/>
        <family val="1"/>
        <charset val="204"/>
      </rPr>
      <t xml:space="preserve">
динаміка кількості аварійно-ремонтних робіт у порівнянні з минулим роком, %</t>
    </r>
  </si>
  <si>
    <r>
      <rPr>
        <b/>
        <sz val="15"/>
        <rFont val="Times New Roman"/>
        <family val="1"/>
        <charset val="204"/>
      </rPr>
      <t>якості:</t>
    </r>
    <r>
      <rPr>
        <sz val="15"/>
        <rFont val="Times New Roman"/>
        <family val="1"/>
        <charset val="204"/>
      </rPr>
      <t xml:space="preserve">
динаміка кількості об'єктів, що охороняються у порівнянні з минулим роком, %</t>
    </r>
  </si>
  <si>
    <t>1.2.2. Заміна, відновлення та впровадження дорожніх знаків, знаків маршрутного орієнтування та інформаційно-вказівних дорожніх знаків</t>
  </si>
  <si>
    <r>
      <rPr>
        <b/>
        <sz val="15"/>
        <color theme="1"/>
        <rFont val="Times New Roman"/>
        <family val="1"/>
        <charset val="204"/>
      </rPr>
      <t>продукту:</t>
    </r>
    <r>
      <rPr>
        <sz val="15"/>
        <color theme="1"/>
        <rFont val="Times New Roman"/>
        <family val="1"/>
        <charset val="204"/>
      </rPr>
      <t xml:space="preserve">
кількість замінених, відновлених та впроваджених дорожніх знаків, знаків маршрутного орієнтування та інформаційно-вказівних дорожніх знаків, од.</t>
    </r>
  </si>
  <si>
    <r>
      <rPr>
        <b/>
        <sz val="15"/>
        <rFont val="Times New Roman"/>
        <family val="1"/>
        <charset val="204"/>
      </rPr>
      <t>якості:</t>
    </r>
    <r>
      <rPr>
        <sz val="15"/>
        <rFont val="Times New Roman"/>
        <family val="1"/>
        <charset val="204"/>
      </rPr>
      <t xml:space="preserve">
динаміка замінених, відновлених та впроваджених дорожніх знаків, знаків маршрутного орієнтування та інформаційно-вказівних дорожніх знаків в порівнянні з минулим роком, %</t>
    </r>
  </si>
  <si>
    <t>2019, 2022</t>
  </si>
  <si>
    <r>
      <rPr>
        <b/>
        <sz val="15"/>
        <rFont val="Times New Roman"/>
        <family val="1"/>
        <charset val="204"/>
      </rPr>
      <t>якості:</t>
    </r>
    <r>
      <rPr>
        <sz val="15"/>
        <rFont val="Times New Roman"/>
        <family val="1"/>
        <charset val="204"/>
      </rPr>
      <t xml:space="preserve">
динаміка кількості придбаних одиниць програмного забезпечення в порівнянні з минулим роком, %</t>
    </r>
  </si>
  <si>
    <r>
      <rPr>
        <b/>
        <sz val="15"/>
        <rFont val="Times New Roman"/>
        <family val="1"/>
        <charset val="204"/>
      </rPr>
      <t>продукту:</t>
    </r>
    <r>
      <rPr>
        <sz val="15"/>
        <rFont val="Times New Roman"/>
        <family val="1"/>
        <charset val="204"/>
      </rPr>
      <t xml:space="preserve">
кількість отриманих технічних умов, од.</t>
    </r>
  </si>
  <si>
    <t>8.11. Придбання комп'ютерної техніки</t>
  </si>
  <si>
    <t>8.12. Придбання офісного програмного забезпечення (операційна система Windows, програмне забезпечення Microsoft Office, програмне забезпечення Corel, програмне забезпечення AutoCAD, антивірус)</t>
  </si>
  <si>
    <r>
      <rPr>
        <b/>
        <sz val="15"/>
        <color theme="1"/>
        <rFont val="Times New Roman"/>
        <family val="1"/>
        <charset val="204"/>
      </rPr>
      <t>Всього: 2 377 502,3</t>
    </r>
    <r>
      <rPr>
        <sz val="15"/>
        <color theme="1"/>
        <rFont val="Times New Roman"/>
        <family val="1"/>
        <charset val="204"/>
      </rPr>
      <t xml:space="preserve">
в т. ч.:
2019 – 440 477,6;
2020 – 624 165,9;
2021 – 690 714,3;
2022 – 325 683,6;
2023 – 296 460,9</t>
    </r>
  </si>
  <si>
    <r>
      <rPr>
        <b/>
        <sz val="15"/>
        <rFont val="Times New Roman"/>
        <family val="1"/>
        <charset val="204"/>
      </rPr>
      <t>якості:</t>
    </r>
    <r>
      <rPr>
        <sz val="15"/>
        <rFont val="Times New Roman"/>
        <family val="1"/>
        <charset val="204"/>
      </rPr>
      <t xml:space="preserve">
динаміка кількості міжнародних заходів, семінарів, конференцій та виставок з питань безпеки дорожнього руху в порівнянні до попереднього періоду, %</t>
    </r>
  </si>
  <si>
    <r>
      <rPr>
        <b/>
        <sz val="15"/>
        <rFont val="Times New Roman"/>
        <family val="1"/>
        <charset val="204"/>
      </rPr>
      <t>якості:</t>
    </r>
    <r>
      <rPr>
        <sz val="15"/>
        <rFont val="Times New Roman"/>
        <family val="1"/>
        <charset val="204"/>
      </rPr>
      <t xml:space="preserve">
динаміка кількості проведених навчань, круглих столів, тренінгів для підготовки фахівців з безпеки дорожнього руху в порівнянні до попереднього періоду, %</t>
    </r>
  </si>
  <si>
    <r>
      <rPr>
        <b/>
        <sz val="15"/>
        <rFont val="Times New Roman"/>
        <family val="1"/>
        <charset val="204"/>
      </rPr>
      <t>якості:</t>
    </r>
    <r>
      <rPr>
        <sz val="15"/>
        <rFont val="Times New Roman"/>
        <family val="1"/>
        <charset val="204"/>
      </rPr>
      <t xml:space="preserve">
динаміка кількості придбаних одиниць комп’ютерної техніки в порівнянні до попереднього періоду, %</t>
    </r>
  </si>
  <si>
    <r>
      <rPr>
        <b/>
        <i/>
        <sz val="15"/>
        <color theme="1"/>
        <rFont val="Times New Roman"/>
        <family val="1"/>
        <charset val="204"/>
      </rPr>
      <t>Всього:     950,0</t>
    </r>
    <r>
      <rPr>
        <i/>
        <sz val="15"/>
        <color theme="1"/>
        <rFont val="Times New Roman"/>
        <family val="1"/>
        <charset val="204"/>
      </rPr>
      <t xml:space="preserve">
в т. ч.: 
</t>
    </r>
    <r>
      <rPr>
        <b/>
        <i/>
        <sz val="15"/>
        <color theme="1"/>
        <rFont val="Times New Roman"/>
        <family val="1"/>
        <charset val="204"/>
      </rPr>
      <t>бюджет м. Києва:
                 950,0</t>
    </r>
    <r>
      <rPr>
        <i/>
        <sz val="15"/>
        <color theme="1"/>
        <rFont val="Times New Roman"/>
        <family val="1"/>
        <charset val="204"/>
      </rPr>
      <t xml:space="preserve">
2019 рік - 150,0;
2020 рік - 200,0;
2021 рік - 250,0;
2022 рік - 350,0</t>
    </r>
  </si>
  <si>
    <r>
      <rPr>
        <b/>
        <sz val="15"/>
        <color theme="1"/>
        <rFont val="Times New Roman"/>
        <family val="1"/>
        <charset val="204"/>
      </rPr>
      <t>Всього:    8 090,0</t>
    </r>
    <r>
      <rPr>
        <sz val="15"/>
        <color theme="1"/>
        <rFont val="Times New Roman"/>
        <family val="1"/>
        <charset val="204"/>
      </rPr>
      <t xml:space="preserve">
в т. ч.:</t>
    </r>
    <r>
      <rPr>
        <b/>
        <sz val="15"/>
        <color theme="1"/>
        <rFont val="Times New Roman"/>
        <family val="1"/>
        <charset val="204"/>
      </rPr>
      <t xml:space="preserve"> бюджет 
м. Києва: 8 090,0</t>
    </r>
    <r>
      <rPr>
        <sz val="15"/>
        <color theme="1"/>
        <rFont val="Times New Roman"/>
        <family val="1"/>
        <charset val="204"/>
      </rPr>
      <t xml:space="preserve">
2019 рік - 3 990,0;
2020 рік - 4 100,0</t>
    </r>
  </si>
  <si>
    <r>
      <rPr>
        <b/>
        <sz val="15"/>
        <color theme="1"/>
        <rFont val="Times New Roman"/>
        <family val="1"/>
        <charset val="204"/>
      </rPr>
      <t>Всього:   880,0</t>
    </r>
    <r>
      <rPr>
        <sz val="15"/>
        <color theme="1"/>
        <rFont val="Times New Roman"/>
        <family val="1"/>
        <charset val="204"/>
      </rPr>
      <t xml:space="preserve">
в т. ч.: </t>
    </r>
    <r>
      <rPr>
        <b/>
        <sz val="15"/>
        <color theme="1"/>
        <rFont val="Times New Roman"/>
        <family val="1"/>
        <charset val="204"/>
      </rPr>
      <t>бюджет 
м. Києва: 880,0</t>
    </r>
    <r>
      <rPr>
        <sz val="15"/>
        <color theme="1"/>
        <rFont val="Times New Roman"/>
        <family val="1"/>
        <charset val="204"/>
      </rPr>
      <t xml:space="preserve">
2019 рік - 200,0;
2020 рік - 220,0;
2021 рік - 225,0;
2022 рік - 235,0</t>
    </r>
  </si>
  <si>
    <r>
      <rPr>
        <b/>
        <sz val="15"/>
        <rFont val="Times New Roman"/>
        <family val="1"/>
        <charset val="204"/>
      </rPr>
      <t>витрат:</t>
    </r>
    <r>
      <rPr>
        <sz val="15"/>
        <rFont val="Times New Roman"/>
        <family val="1"/>
        <charset val="204"/>
      </rPr>
      <t xml:space="preserve"> 
обсяг видатків, тис. грн</t>
    </r>
  </si>
  <si>
    <r>
      <rPr>
        <b/>
        <sz val="15"/>
        <rFont val="Times New Roman"/>
        <family val="1"/>
        <charset val="204"/>
      </rPr>
      <t>ефективності:</t>
    </r>
    <r>
      <rPr>
        <sz val="15"/>
        <rFont val="Times New Roman"/>
        <family val="1"/>
        <charset val="204"/>
      </rPr>
      <t xml:space="preserve">
середні видатки на модернізацію одного перехрестя, тис. грн</t>
    </r>
  </si>
  <si>
    <r>
      <t>витрат:</t>
    </r>
    <r>
      <rPr>
        <sz val="15"/>
        <rFont val="Times New Roman"/>
        <family val="1"/>
        <charset val="204"/>
      </rPr>
      <t xml:space="preserve"> 
обсяг видатків, тис. грн</t>
    </r>
  </si>
  <si>
    <r>
      <rPr>
        <b/>
        <sz val="15"/>
        <color theme="1"/>
        <rFont val="Times New Roman"/>
        <family val="1"/>
        <charset val="204"/>
      </rPr>
      <t>ефективності:</t>
    </r>
    <r>
      <rPr>
        <sz val="15"/>
        <color theme="1"/>
        <rFont val="Times New Roman"/>
        <family val="1"/>
        <charset val="204"/>
      </rPr>
      <t xml:space="preserve">
середні видатки на реконструкцію одного світлофорного об’єкта, тис. грн</t>
    </r>
  </si>
  <si>
    <r>
      <rPr>
        <b/>
        <sz val="15"/>
        <color theme="1"/>
        <rFont val="Times New Roman"/>
        <family val="1"/>
        <charset val="204"/>
      </rPr>
      <t>ефективності:</t>
    </r>
    <r>
      <rPr>
        <sz val="15"/>
        <color theme="1"/>
        <rFont val="Times New Roman"/>
        <family val="1"/>
        <charset val="204"/>
      </rPr>
      <t xml:space="preserve">
середні видатки на будівництво одного світлофорного об’єкту, тис. грн</t>
    </r>
  </si>
  <si>
    <r>
      <t xml:space="preserve">ефективності:
</t>
    </r>
    <r>
      <rPr>
        <sz val="15"/>
        <color theme="1"/>
        <rFont val="Times New Roman"/>
        <family val="1"/>
        <charset val="204"/>
      </rPr>
      <t>середні видатки на проведення капітального ремонту одного світлофорного об’єкту, тис. грн</t>
    </r>
  </si>
  <si>
    <r>
      <t xml:space="preserve">ефективності:
</t>
    </r>
    <r>
      <rPr>
        <sz val="15"/>
        <color theme="1"/>
        <rFont val="Times New Roman"/>
        <family val="1"/>
        <charset val="204"/>
      </rPr>
      <t>середні видатки на одиницю ремонтних робіт та планово-профілактичних заходів на одному світлофорному об’єкті, тис. грн</t>
    </r>
  </si>
  <si>
    <r>
      <rPr>
        <b/>
        <sz val="15"/>
        <color theme="1"/>
        <rFont val="Times New Roman"/>
        <family val="1"/>
        <charset val="204"/>
      </rPr>
      <t>ефективності:</t>
    </r>
    <r>
      <rPr>
        <sz val="15"/>
        <color theme="1"/>
        <rFont val="Times New Roman"/>
        <family val="1"/>
        <charset val="204"/>
      </rPr>
      <t xml:space="preserve">
середні видатки на будівництво одного острівця безпеки, тис. грн</t>
    </r>
  </si>
  <si>
    <r>
      <rPr>
        <b/>
        <sz val="15"/>
        <color theme="1"/>
        <rFont val="Times New Roman"/>
        <family val="1"/>
        <charset val="204"/>
      </rPr>
      <t>ефективності:</t>
    </r>
    <r>
      <rPr>
        <sz val="15"/>
        <color theme="1"/>
        <rFont val="Times New Roman"/>
        <family val="1"/>
        <charset val="204"/>
      </rPr>
      <t xml:space="preserve">
середні видатки на нанесення одного км дорожньої розмітки на дорогах загальноміського та районного значення, тис. грн</t>
    </r>
  </si>
  <si>
    <r>
      <t>ефективності:</t>
    </r>
    <r>
      <rPr>
        <sz val="15"/>
        <color theme="1"/>
        <rFont val="Times New Roman"/>
        <family val="1"/>
        <charset val="204"/>
      </rPr>
      <t xml:space="preserve">
середні видатки на заміну, відновлення та впровадження одного дорожнього знака, знака маршрутного орієнтування та інформаційно-вказівного дорожнього знака, тис. грн</t>
    </r>
  </si>
  <si>
    <r>
      <rPr>
        <b/>
        <sz val="15"/>
        <rFont val="Times New Roman"/>
        <family val="1"/>
        <charset val="204"/>
      </rPr>
      <t>ефективності:</t>
    </r>
    <r>
      <rPr>
        <sz val="15"/>
        <rFont val="Times New Roman"/>
        <family val="1"/>
        <charset val="204"/>
      </rPr>
      <t xml:space="preserve">
середні видатки на впровадження та ремонт одного об’єкта пристрою примусового зниження швидкості руху (ППЗШ) та делініатору, тис. грн</t>
    </r>
  </si>
  <si>
    <r>
      <t>витрат:</t>
    </r>
    <r>
      <rPr>
        <sz val="15"/>
        <rFont val="Times New Roman"/>
        <family val="1"/>
        <charset val="204"/>
      </rPr>
      <t xml:space="preserve"> 
обсяг витрат, тис. грн</t>
    </r>
  </si>
  <si>
    <r>
      <t>ефективності:</t>
    </r>
    <r>
      <rPr>
        <sz val="15"/>
        <color theme="1"/>
        <rFont val="Times New Roman"/>
        <family val="1"/>
        <charset val="204"/>
      </rPr>
      <t xml:space="preserve">
середні видатки на придбання та встановлення одного болларду, тис. грн</t>
    </r>
  </si>
  <si>
    <r>
      <t xml:space="preserve">ефективності:
</t>
    </r>
    <r>
      <rPr>
        <sz val="15"/>
        <color theme="1"/>
        <rFont val="Times New Roman"/>
        <family val="1"/>
        <charset val="204"/>
      </rPr>
      <t>середні видатки  на один планово-профілактичний захід, тис. грн</t>
    </r>
  </si>
  <si>
    <r>
      <t>ефективності:</t>
    </r>
    <r>
      <rPr>
        <sz val="15"/>
        <color theme="1"/>
        <rFont val="Times New Roman"/>
        <family val="1"/>
        <charset val="204"/>
      </rPr>
      <t xml:space="preserve">
середні видатки на проведення одного науково-технічного дослідження у сфері безпеки дорожнього руху, тис. грн</t>
    </r>
  </si>
  <si>
    <r>
      <t>ефективності:</t>
    </r>
    <r>
      <rPr>
        <sz val="15"/>
        <color theme="1"/>
        <rFont val="Times New Roman"/>
        <family val="1"/>
        <charset val="204"/>
      </rPr>
      <t xml:space="preserve">
середні видатки на залучення одного міжнародного фахівця з організації та безпеки дорожнього руху для отримання міжнародного досвіду та знань, тис. грн</t>
    </r>
  </si>
  <si>
    <r>
      <t>ефективності:</t>
    </r>
    <r>
      <rPr>
        <sz val="15"/>
        <color theme="1"/>
        <rFont val="Times New Roman"/>
        <family val="1"/>
        <charset val="204"/>
      </rPr>
      <t xml:space="preserve">
середні видатки на проведення одного навчання, круглого столу, тренінгу для підготовки фахівців з безпеки дорожнього руху, тис. грн</t>
    </r>
  </si>
  <si>
    <r>
      <t>ефективності:</t>
    </r>
    <r>
      <rPr>
        <sz val="15"/>
        <color theme="1"/>
        <rFont val="Times New Roman"/>
        <family val="1"/>
        <charset val="204"/>
      </rPr>
      <t xml:space="preserve">
середні видатки на створення однієї єдиної бази геопросторової схеми організації дорожнього руху (ОДР) в м. Києві, тис. грн</t>
    </r>
  </si>
  <si>
    <r>
      <t>ефективності:</t>
    </r>
    <r>
      <rPr>
        <sz val="15"/>
        <rFont val="Times New Roman"/>
        <family val="1"/>
        <charset val="204"/>
      </rPr>
      <t xml:space="preserve">
середні видатки на модернізацію та експлуатацію центрального пункту керування АСКДР, тис. грн</t>
    </r>
  </si>
  <si>
    <r>
      <t xml:space="preserve">ефективності:
</t>
    </r>
    <r>
      <rPr>
        <sz val="15"/>
        <color theme="1"/>
        <rFont val="Times New Roman"/>
        <family val="1"/>
        <charset val="204"/>
      </rPr>
      <t>середні видатки на  розробку однієї комплексної схеми ОДР, схеми велоінфраструктури та інших проєктних розробок, тис. грн</t>
    </r>
  </si>
  <si>
    <r>
      <t>ефективності:</t>
    </r>
    <r>
      <rPr>
        <sz val="15"/>
        <color theme="1"/>
        <rFont val="Times New Roman"/>
        <family val="1"/>
        <charset val="204"/>
      </rPr>
      <t xml:space="preserve">
середні видатки на 1 км ліній зв’язку автоматизованої системи керування дорожнім рухом (АСКДР), тис. грн</t>
    </r>
  </si>
  <si>
    <r>
      <t>ефективності:</t>
    </r>
    <r>
      <rPr>
        <sz val="15"/>
        <color theme="1"/>
        <rFont val="Times New Roman"/>
        <family val="1"/>
        <charset val="204"/>
      </rPr>
      <t xml:space="preserve">
середні видатки на будівництво ІІ черги автоматизованої системи керування дорожнім рухом (АСКДР) з реконструкцією та розширенням будинку центрального пункту керування, вул. Б. Хмельницького, 54, тис. грн</t>
    </r>
  </si>
  <si>
    <r>
      <rPr>
        <b/>
        <sz val="15"/>
        <color theme="1"/>
        <rFont val="Times New Roman"/>
        <family val="1"/>
        <charset val="204"/>
      </rPr>
      <t>витрат:</t>
    </r>
    <r>
      <rPr>
        <sz val="15"/>
        <color theme="1"/>
        <rFont val="Times New Roman"/>
        <family val="1"/>
        <charset val="204"/>
      </rPr>
      <t xml:space="preserve"> 
обсяг видатків, тис. грн</t>
    </r>
  </si>
  <si>
    <r>
      <t xml:space="preserve">ефективності:
</t>
    </r>
    <r>
      <rPr>
        <sz val="15"/>
        <color theme="1"/>
        <rFont val="Times New Roman"/>
        <family val="1"/>
        <charset val="204"/>
      </rPr>
      <t>середні видатки на впровадження системи перерозподілу транспортних потоків на мосту ім. Є. О. Патона, тис. грн</t>
    </r>
  </si>
  <si>
    <r>
      <t xml:space="preserve">ефективності:
</t>
    </r>
    <r>
      <rPr>
        <sz val="15"/>
        <color theme="1"/>
        <rFont val="Times New Roman"/>
        <family val="1"/>
        <charset val="204"/>
      </rPr>
      <t>середні витрати на впровадження одного інженерно-технічного елементу благоустрою для забезпечення безпеки дорожнього руху на аварійно-небезпечних ділянках, тис. грн</t>
    </r>
  </si>
  <si>
    <r>
      <t>ефективності:</t>
    </r>
    <r>
      <rPr>
        <sz val="15"/>
        <color theme="1"/>
        <rFont val="Times New Roman"/>
        <family val="1"/>
        <charset val="204"/>
      </rPr>
      <t xml:space="preserve">
середні видатки на встановлення одного інформаційного табло змінної інформації на вулично-дорожній мережі м. Києва, тис. грн</t>
    </r>
  </si>
  <si>
    <r>
      <t>ефективності:</t>
    </r>
    <r>
      <rPr>
        <sz val="15"/>
        <color theme="1"/>
        <rFont val="Times New Roman"/>
        <family val="1"/>
        <charset val="204"/>
      </rPr>
      <t xml:space="preserve">
середні видатки на обладнання одного світлофора звуковим дублюванням, тис. грн</t>
    </r>
  </si>
  <si>
    <r>
      <rPr>
        <b/>
        <sz val="15"/>
        <color theme="1"/>
        <rFont val="Times New Roman"/>
        <family val="1"/>
        <charset val="204"/>
      </rPr>
      <t>ефективності:</t>
    </r>
    <r>
      <rPr>
        <sz val="15"/>
        <color theme="1"/>
        <rFont val="Times New Roman"/>
        <family val="1"/>
        <charset val="204"/>
      </rPr>
      <t xml:space="preserve">
середні видатки на нанесення одного км дорожньої розмітки на дороги загальноміського та районного значення, тис. грн</t>
    </r>
  </si>
  <si>
    <r>
      <rPr>
        <b/>
        <sz val="15"/>
        <rFont val="Times New Roman"/>
        <family val="1"/>
        <charset val="204"/>
      </rPr>
      <t>ефективності:</t>
    </r>
    <r>
      <rPr>
        <sz val="15"/>
        <rFont val="Times New Roman"/>
        <family val="1"/>
        <charset val="204"/>
      </rPr>
      <t xml:space="preserve">
середні видатки на отримання однієї технічної умови, тис. грн</t>
    </r>
  </si>
  <si>
    <r>
      <t>ефективності:</t>
    </r>
    <r>
      <rPr>
        <sz val="15"/>
        <color theme="1"/>
        <rFont val="Times New Roman"/>
        <family val="1"/>
        <charset val="204"/>
      </rPr>
      <t xml:space="preserve">
середні видатки на одиницю розробки проєктно-кошторисної документації та схеми вдосконалення організації дорожнього руху, тис. грн</t>
    </r>
  </si>
  <si>
    <t>середні видатки на комплексне обстеження стану вулично-дорожньої мережі, тис. грн</t>
  </si>
  <si>
    <r>
      <rPr>
        <b/>
        <sz val="15"/>
        <color theme="1"/>
        <rFont val="Times New Roman"/>
        <family val="1"/>
        <charset val="204"/>
      </rPr>
      <t>ефективності:</t>
    </r>
    <r>
      <rPr>
        <sz val="15"/>
        <color theme="1"/>
        <rFont val="Times New Roman"/>
        <family val="1"/>
        <charset val="204"/>
      </rPr>
      <t xml:space="preserve">
середні видатки на придбання та встановлення одного габаритно-вагового комплексу, тис. грн</t>
    </r>
  </si>
  <si>
    <r>
      <rPr>
        <b/>
        <sz val="15"/>
        <color theme="1"/>
        <rFont val="Times New Roman"/>
        <family val="1"/>
        <charset val="204"/>
      </rPr>
      <t>ефективності:</t>
    </r>
    <r>
      <rPr>
        <sz val="15"/>
        <color theme="1"/>
        <rFont val="Times New Roman"/>
        <family val="1"/>
        <charset val="204"/>
      </rPr>
      <t xml:space="preserve">
середні видатки на одиницю технічних умов, тис. грн</t>
    </r>
  </si>
  <si>
    <r>
      <rPr>
        <b/>
        <sz val="15"/>
        <color theme="1"/>
        <rFont val="Times New Roman"/>
        <family val="1"/>
        <charset val="204"/>
      </rPr>
      <t>ефективності:</t>
    </r>
    <r>
      <rPr>
        <sz val="15"/>
        <color theme="1"/>
        <rFont val="Times New Roman"/>
        <family val="1"/>
        <charset val="204"/>
      </rPr>
      <t xml:space="preserve">
середні видатки на проведення однієї загальноміської просвітницької кампанії (теле-, радіо-, зовнішня реклама тощо) з метою інформування населення щодо ризиків на дорогах та необхідності дотримання правил дорожнього руху, тис. грн</t>
    </r>
  </si>
  <si>
    <r>
      <rPr>
        <b/>
        <sz val="15"/>
        <rFont val="Times New Roman"/>
        <family val="1"/>
        <charset val="204"/>
      </rPr>
      <t>ефективності:</t>
    </r>
    <r>
      <rPr>
        <sz val="15"/>
        <rFont val="Times New Roman"/>
        <family val="1"/>
        <charset val="204"/>
      </rPr>
      <t xml:space="preserve">
середні видатки на придбання однієї відеокамери спостереження, тис. грн</t>
    </r>
  </si>
  <si>
    <t>середні видатки на переміщення однієї машини, тис. грн</t>
  </si>
  <si>
    <r>
      <rPr>
        <b/>
        <sz val="15"/>
        <color theme="1"/>
        <rFont val="Times New Roman"/>
        <family val="1"/>
        <charset val="204"/>
      </rPr>
      <t>ефективності:</t>
    </r>
    <r>
      <rPr>
        <sz val="15"/>
        <color theme="1"/>
        <rFont val="Times New Roman"/>
        <family val="1"/>
        <charset val="204"/>
      </rPr>
      <t xml:space="preserve">
середні видатки на будівництво та реконструкцію будівель і споруд виробничої бази по вул. Чистяківській 19-а, тис. грн</t>
    </r>
  </si>
  <si>
    <r>
      <rPr>
        <b/>
        <sz val="15"/>
        <color theme="1"/>
        <rFont val="Times New Roman"/>
        <family val="1"/>
        <charset val="204"/>
      </rPr>
      <t>ефективності:</t>
    </r>
    <r>
      <rPr>
        <sz val="15"/>
        <color theme="1"/>
        <rFont val="Times New Roman"/>
        <family val="1"/>
        <charset val="204"/>
      </rPr>
      <t xml:space="preserve">
середні видатки на придбання однієї одиниці рухомого складу, техніки та спеціалізованої техніки (спеціалізовані автомобілі "автовишки", маловантажні автомобілі, легкові автомобілі, автомобілі вантажні самоскиди, розмічувальні машини), тис. грн</t>
    </r>
  </si>
  <si>
    <r>
      <rPr>
        <b/>
        <sz val="15"/>
        <color theme="1"/>
        <rFont val="Times New Roman"/>
        <family val="1"/>
        <charset val="204"/>
      </rPr>
      <t>ефективності:</t>
    </r>
    <r>
      <rPr>
        <sz val="15"/>
        <color theme="1"/>
        <rFont val="Times New Roman"/>
        <family val="1"/>
        <charset val="204"/>
      </rPr>
      <t xml:space="preserve">
середні видатки на придбання однієї одиниці обладнання для виробничої діяльності, тис. грн</t>
    </r>
  </si>
  <si>
    <r>
      <rPr>
        <b/>
        <sz val="15"/>
        <color theme="1"/>
        <rFont val="Times New Roman"/>
        <family val="1"/>
        <charset val="204"/>
      </rPr>
      <t>ефективності:</t>
    </r>
    <r>
      <rPr>
        <sz val="15"/>
        <color theme="1"/>
        <rFont val="Times New Roman"/>
        <family val="1"/>
        <charset val="204"/>
      </rPr>
      <t xml:space="preserve">
середні видатки на придбання однієї одиниці відеостіни, тис. грн</t>
    </r>
  </si>
  <si>
    <r>
      <rPr>
        <b/>
        <sz val="15"/>
        <color theme="1"/>
        <rFont val="Times New Roman"/>
        <family val="1"/>
        <charset val="204"/>
      </rPr>
      <t xml:space="preserve">ефективності: </t>
    </r>
    <r>
      <rPr>
        <sz val="15"/>
        <color theme="1"/>
        <rFont val="Times New Roman"/>
        <family val="1"/>
        <charset val="204"/>
      </rPr>
      <t xml:space="preserve">
середні видатки на придбання та встановлення одного комплекту технічних засобів відеонагляду на вулично-дорожній мережі м. Києва, тис. грн</t>
    </r>
  </si>
  <si>
    <r>
      <rPr>
        <b/>
        <sz val="15"/>
        <color theme="1"/>
        <rFont val="Times New Roman"/>
        <family val="1"/>
        <charset val="204"/>
      </rPr>
      <t>ефективності:</t>
    </r>
    <r>
      <rPr>
        <sz val="15"/>
        <color theme="1"/>
        <rFont val="Times New Roman"/>
        <family val="1"/>
        <charset val="204"/>
      </rPr>
      <t xml:space="preserve">
середні видатки на придбання одного детектору транспортного переносного з гелевими акумуляторами, тис. грн</t>
    </r>
  </si>
  <si>
    <r>
      <rPr>
        <b/>
        <sz val="15"/>
        <color theme="1"/>
        <rFont val="Times New Roman"/>
        <family val="1"/>
        <charset val="204"/>
      </rPr>
      <t>ефективності:</t>
    </r>
    <r>
      <rPr>
        <sz val="15"/>
        <color theme="1"/>
        <rFont val="Times New Roman"/>
        <family val="1"/>
        <charset val="204"/>
      </rPr>
      <t xml:space="preserve">
середні видатки на придбання одного квадрокоптеру з комплектом додаткових акумуляторів для професійного використання, тис. грн</t>
    </r>
  </si>
  <si>
    <r>
      <rPr>
        <b/>
        <sz val="15"/>
        <color theme="1"/>
        <rFont val="Times New Roman"/>
        <family val="1"/>
        <charset val="204"/>
      </rPr>
      <t>ефективності:</t>
    </r>
    <r>
      <rPr>
        <sz val="15"/>
        <color theme="1"/>
        <rFont val="Times New Roman"/>
        <family val="1"/>
        <charset val="204"/>
      </rPr>
      <t xml:space="preserve">
середні видатки на придбання однієї відеокамери з розпізнаванням державних номерних знаків з кріпленням та гелевими акумуляторами, тис. грн</t>
    </r>
  </si>
  <si>
    <r>
      <rPr>
        <b/>
        <sz val="15"/>
        <color theme="1"/>
        <rFont val="Times New Roman"/>
        <family val="1"/>
        <charset val="204"/>
      </rPr>
      <t>ефективності:</t>
    </r>
    <r>
      <rPr>
        <sz val="15"/>
        <color theme="1"/>
        <rFont val="Times New Roman"/>
        <family val="1"/>
        <charset val="204"/>
      </rPr>
      <t xml:space="preserve">
середні видатки на придбання одиниці металевих огорож, водоналивних блоків, делініаторів та бар'єру з пластику з попереджувальними сигналами, тис. грн</t>
    </r>
  </si>
  <si>
    <r>
      <rPr>
        <b/>
        <sz val="15"/>
        <color theme="1"/>
        <rFont val="Times New Roman"/>
        <family val="1"/>
        <charset val="204"/>
      </rPr>
      <t>ефективності:</t>
    </r>
    <r>
      <rPr>
        <sz val="15"/>
        <color theme="1"/>
        <rFont val="Times New Roman"/>
        <family val="1"/>
        <charset val="204"/>
      </rPr>
      <t xml:space="preserve">
середні витрати на придбання одиниці комп’ютерної техніки, тис. грн</t>
    </r>
  </si>
  <si>
    <r>
      <rPr>
        <b/>
        <sz val="15"/>
        <color theme="1"/>
        <rFont val="Times New Roman"/>
        <family val="1"/>
        <charset val="204"/>
      </rPr>
      <t>ефективності:</t>
    </r>
    <r>
      <rPr>
        <sz val="15"/>
        <color theme="1"/>
        <rFont val="Times New Roman"/>
        <family val="1"/>
        <charset val="204"/>
      </rPr>
      <t xml:space="preserve">
середні видатки на придбання одиниці програмного забезпечення, тис. грн</t>
    </r>
  </si>
  <si>
    <r>
      <t xml:space="preserve">ефективності:
</t>
    </r>
    <r>
      <rPr>
        <sz val="15"/>
        <rFont val="Times New Roman"/>
        <family val="1"/>
        <charset val="204"/>
      </rPr>
      <t>середні видатки на один світлофорний об’єкт, облаштований дублюючими сигналами на тротуарах, тис. грн</t>
    </r>
  </si>
  <si>
    <r>
      <rPr>
        <b/>
        <sz val="15"/>
        <rFont val="Times New Roman"/>
        <family val="1"/>
        <charset val="204"/>
      </rPr>
      <t>продукту:</t>
    </r>
    <r>
      <rPr>
        <sz val="15"/>
        <rFont val="Times New Roman"/>
        <family val="1"/>
        <charset val="204"/>
      </rPr>
      <t xml:space="preserve">
кількість світлофорних об’єктів, облаштованих дублюючими сигналами на тротуарах, од.</t>
    </r>
  </si>
  <si>
    <r>
      <rPr>
        <b/>
        <sz val="15"/>
        <rFont val="Times New Roman"/>
        <family val="1"/>
        <charset val="204"/>
      </rPr>
      <t>якості:</t>
    </r>
    <r>
      <rPr>
        <sz val="15"/>
        <rFont val="Times New Roman"/>
        <family val="1"/>
        <charset val="204"/>
      </rPr>
      <t xml:space="preserve">
частка розроблених проєктно-кошторисних документацій та схем організації дорожнього руху,  щодо вдосконалення організації дорожнього руху, у % до запланованого</t>
    </r>
  </si>
  <si>
    <t>середні видатки на  підготовку одного міжнародного проєкту, тис. грн</t>
  </si>
  <si>
    <r>
      <rPr>
        <b/>
        <sz val="15"/>
        <color theme="1"/>
        <rFont val="Times New Roman"/>
        <family val="1"/>
        <charset val="204"/>
      </rPr>
      <t>Всього: 239 000,0</t>
    </r>
    <r>
      <rPr>
        <sz val="15"/>
        <color theme="1"/>
        <rFont val="Times New Roman"/>
        <family val="1"/>
        <charset val="204"/>
      </rPr>
      <t xml:space="preserve">
2019 рік - 80 000,0;
2020 рік - 79 500,0;
2021 рік - 79 500,0
в т. ч.: 
</t>
    </r>
    <r>
      <rPr>
        <b/>
        <sz val="15"/>
        <color theme="1"/>
        <rFont val="Times New Roman"/>
        <family val="1"/>
        <charset val="204"/>
      </rPr>
      <t>бюджет м. Києва:
               129 000,0</t>
    </r>
    <r>
      <rPr>
        <sz val="15"/>
        <color theme="1"/>
        <rFont val="Times New Roman"/>
        <family val="1"/>
        <charset val="204"/>
      </rPr>
      <t xml:space="preserve">
2019 рік - 50 000,0;
2020 рік - 39 500,0;
2021 рік - 39 500,0
</t>
    </r>
    <r>
      <rPr>
        <b/>
        <sz val="15"/>
        <color theme="1"/>
        <rFont val="Times New Roman"/>
        <family val="1"/>
        <charset val="204"/>
      </rPr>
      <t>інші кошти (кредитні кошти ЄІБ):     110 000,0</t>
    </r>
    <r>
      <rPr>
        <sz val="15"/>
        <color theme="1"/>
        <rFont val="Times New Roman"/>
        <family val="1"/>
        <charset val="204"/>
      </rPr>
      <t xml:space="preserve">
2019 рік - 30 000,0;
2020 рік - 40 000,0;
2021 рік - 40 000,0</t>
    </r>
  </si>
  <si>
    <r>
      <rPr>
        <b/>
        <sz val="15"/>
        <color theme="1"/>
        <rFont val="Times New Roman"/>
        <family val="1"/>
        <charset val="204"/>
      </rPr>
      <t>Всього: 110 870,0</t>
    </r>
    <r>
      <rPr>
        <sz val="15"/>
        <color theme="1"/>
        <rFont val="Times New Roman"/>
        <family val="1"/>
        <charset val="204"/>
      </rPr>
      <t xml:space="preserve">
в т. ч.: 
</t>
    </r>
    <r>
      <rPr>
        <b/>
        <sz val="15"/>
        <color theme="1"/>
        <rFont val="Times New Roman"/>
        <family val="1"/>
        <charset val="204"/>
      </rPr>
      <t>бюджет м. Києва:
               110 870,0</t>
    </r>
    <r>
      <rPr>
        <sz val="15"/>
        <color theme="1"/>
        <rFont val="Times New Roman"/>
        <family val="1"/>
        <charset val="204"/>
      </rPr>
      <t xml:space="preserve">
2019 рік - 34 870,0;
2020 рік - 38 000,0;
2021 рік - 38 000,0</t>
    </r>
  </si>
  <si>
    <r>
      <rPr>
        <b/>
        <sz val="15"/>
        <color theme="1"/>
        <rFont val="Times New Roman"/>
        <family val="1"/>
        <charset val="204"/>
      </rPr>
      <t>Всього:   30 389,4</t>
    </r>
    <r>
      <rPr>
        <sz val="15"/>
        <color theme="1"/>
        <rFont val="Times New Roman"/>
        <family val="1"/>
        <charset val="204"/>
      </rPr>
      <t xml:space="preserve">
в т. ч.: 
</t>
    </r>
    <r>
      <rPr>
        <b/>
        <sz val="15"/>
        <color theme="1"/>
        <rFont val="Times New Roman"/>
        <family val="1"/>
        <charset val="204"/>
      </rPr>
      <t>бюджет м. Києва:
                 30 389,4</t>
    </r>
    <r>
      <rPr>
        <sz val="15"/>
        <color theme="1"/>
        <rFont val="Times New Roman"/>
        <family val="1"/>
        <charset val="204"/>
      </rPr>
      <t xml:space="preserve">
2019 рік - 18 973,6;
2020 рік -   6 530,7;
2021 рік -   4 885,1</t>
    </r>
  </si>
  <si>
    <r>
      <rPr>
        <b/>
        <sz val="15"/>
        <color theme="1"/>
        <rFont val="Times New Roman"/>
        <family val="1"/>
        <charset val="204"/>
      </rPr>
      <t>Всього:   5 000,0</t>
    </r>
    <r>
      <rPr>
        <sz val="15"/>
        <color theme="1"/>
        <rFont val="Times New Roman"/>
        <family val="1"/>
        <charset val="204"/>
      </rPr>
      <t xml:space="preserve">
в т. ч.:
</t>
    </r>
    <r>
      <rPr>
        <b/>
        <sz val="15"/>
        <color theme="1"/>
        <rFont val="Times New Roman"/>
        <family val="1"/>
        <charset val="204"/>
      </rPr>
      <t>бюджет м. Києва:
                 5 000,0</t>
    </r>
    <r>
      <rPr>
        <sz val="15"/>
        <color theme="1"/>
        <rFont val="Times New Roman"/>
        <family val="1"/>
        <charset val="204"/>
      </rPr>
      <t xml:space="preserve">
2022 рік - 5 000,0</t>
    </r>
  </si>
  <si>
    <r>
      <rPr>
        <b/>
        <sz val="15"/>
        <color theme="1"/>
        <rFont val="Times New Roman"/>
        <family val="1"/>
        <charset val="204"/>
      </rPr>
      <t>Всього:   36 100,0</t>
    </r>
    <r>
      <rPr>
        <sz val="15"/>
        <color theme="1"/>
        <rFont val="Times New Roman"/>
        <family val="1"/>
        <charset val="204"/>
      </rPr>
      <t xml:space="preserve">
2019 рік - 12 100,0;
2020 рік - 12 000,0;
2021 рік - 12 000,0
в т. ч.: 
</t>
    </r>
    <r>
      <rPr>
        <b/>
        <sz val="15"/>
        <color theme="1"/>
        <rFont val="Times New Roman"/>
        <family val="1"/>
        <charset val="204"/>
      </rPr>
      <t>бюджет м. Києва:
                 6 100,0</t>
    </r>
    <r>
      <rPr>
        <sz val="15"/>
        <color theme="1"/>
        <rFont val="Times New Roman"/>
        <family val="1"/>
        <charset val="204"/>
      </rPr>
      <t xml:space="preserve">
2019 рік - 2 100,0;
2020 рік - 2 000,0;
2021 рік - 2 000,0
</t>
    </r>
    <r>
      <rPr>
        <b/>
        <sz val="15"/>
        <color theme="1"/>
        <rFont val="Times New Roman"/>
        <family val="1"/>
        <charset val="204"/>
      </rPr>
      <t>інші кошти (кредитні кошти ЄІБ):       30 000,0</t>
    </r>
    <r>
      <rPr>
        <sz val="15"/>
        <color theme="1"/>
        <rFont val="Times New Roman"/>
        <family val="1"/>
        <charset val="204"/>
      </rPr>
      <t xml:space="preserve">
2019 рік - 10 000,0;
2020 рік - 10 000,0;
2021 рік - 10 000,0</t>
    </r>
  </si>
  <si>
    <r>
      <rPr>
        <b/>
        <sz val="15"/>
        <color theme="1"/>
        <rFont val="Times New Roman"/>
        <family val="1"/>
        <charset val="204"/>
      </rPr>
      <t>Всього:   98 288,1</t>
    </r>
    <r>
      <rPr>
        <sz val="15"/>
        <color theme="1"/>
        <rFont val="Times New Roman"/>
        <family val="1"/>
        <charset val="204"/>
      </rPr>
      <t xml:space="preserve">
в т. ч.:
</t>
    </r>
    <r>
      <rPr>
        <b/>
        <sz val="15"/>
        <color theme="1"/>
        <rFont val="Times New Roman"/>
        <family val="1"/>
        <charset val="204"/>
      </rPr>
      <t>бюджет м. Києва:
                 98 288,1</t>
    </r>
    <r>
      <rPr>
        <sz val="15"/>
        <color theme="1"/>
        <rFont val="Times New Roman"/>
        <family val="1"/>
        <charset val="204"/>
      </rPr>
      <t xml:space="preserve">
2019 рік - 10 000,0;
2020 рік -   6 000,0;
2021 рік  -  6 345,0;
2022 рік - 60 045,1;
2023 рік - 15 898,0</t>
    </r>
  </si>
  <si>
    <r>
      <rPr>
        <b/>
        <sz val="15"/>
        <color theme="1"/>
        <rFont val="Times New Roman"/>
        <family val="1"/>
        <charset val="204"/>
      </rPr>
      <t>Всього:   38 500,0</t>
    </r>
    <r>
      <rPr>
        <sz val="15"/>
        <color theme="1"/>
        <rFont val="Times New Roman"/>
        <family val="1"/>
        <charset val="204"/>
      </rPr>
      <t xml:space="preserve">
в т. ч.:
</t>
    </r>
    <r>
      <rPr>
        <b/>
        <sz val="15"/>
        <color theme="1"/>
        <rFont val="Times New Roman"/>
        <family val="1"/>
        <charset val="204"/>
      </rPr>
      <t>бюджет м. Києва:
                 38 500,0</t>
    </r>
    <r>
      <rPr>
        <sz val="15"/>
        <color theme="1"/>
        <rFont val="Times New Roman"/>
        <family val="1"/>
        <charset val="204"/>
      </rPr>
      <t xml:space="preserve">
2019 рік -   3 500,0;
2020 рік - 17 500,0;
2021 рік - 17 500,0</t>
    </r>
  </si>
  <si>
    <r>
      <rPr>
        <b/>
        <sz val="15"/>
        <color theme="1"/>
        <rFont val="Times New Roman"/>
        <family val="1"/>
        <charset val="204"/>
      </rPr>
      <t>Всьог      3 000,0</t>
    </r>
    <r>
      <rPr>
        <sz val="15"/>
        <color theme="1"/>
        <rFont val="Times New Roman"/>
        <family val="1"/>
        <charset val="204"/>
      </rPr>
      <t xml:space="preserve">
в т. ч.: 
</t>
    </r>
    <r>
      <rPr>
        <b/>
        <sz val="15"/>
        <color theme="1"/>
        <rFont val="Times New Roman"/>
        <family val="1"/>
        <charset val="204"/>
      </rPr>
      <t>бюджет м. Києва</t>
    </r>
    <r>
      <rPr>
        <sz val="15"/>
        <color theme="1"/>
        <rFont val="Times New Roman"/>
        <family val="1"/>
        <charset val="204"/>
      </rPr>
      <t xml:space="preserve">:
                 </t>
    </r>
    <r>
      <rPr>
        <b/>
        <sz val="15"/>
        <color theme="1"/>
        <rFont val="Times New Roman"/>
        <family val="1"/>
        <charset val="204"/>
      </rPr>
      <t>3 000,0</t>
    </r>
    <r>
      <rPr>
        <sz val="15"/>
        <color theme="1"/>
        <rFont val="Times New Roman"/>
        <family val="1"/>
        <charset val="204"/>
      </rPr>
      <t xml:space="preserve">
2019 рік - 1 000,0;
2020 рік - 1 000,0;
2021 рік - 1 000,0</t>
    </r>
  </si>
  <si>
    <r>
      <rPr>
        <b/>
        <sz val="15"/>
        <color theme="1"/>
        <rFont val="Times New Roman"/>
        <family val="1"/>
        <charset val="204"/>
      </rPr>
      <t>Всього: 1 500,0</t>
    </r>
    <r>
      <rPr>
        <sz val="15"/>
        <color theme="1"/>
        <rFont val="Times New Roman"/>
        <family val="1"/>
        <charset val="204"/>
      </rPr>
      <t xml:space="preserve">
в т. ч.:
</t>
    </r>
    <r>
      <rPr>
        <b/>
        <sz val="15"/>
        <color theme="1"/>
        <rFont val="Times New Roman"/>
        <family val="1"/>
        <charset val="204"/>
      </rPr>
      <t>бюджет м. Києва:
              1 500,0</t>
    </r>
    <r>
      <rPr>
        <sz val="15"/>
        <color theme="1"/>
        <rFont val="Times New Roman"/>
        <family val="1"/>
        <charset val="204"/>
      </rPr>
      <t xml:space="preserve">
2019 рік - 500,0;
2020 рік - 500,0;
2021 рік - 500,0</t>
    </r>
  </si>
  <si>
    <r>
      <rPr>
        <b/>
        <sz val="15"/>
        <color theme="1"/>
        <rFont val="Times New Roman"/>
        <family val="1"/>
        <charset val="204"/>
      </rPr>
      <t>Всього:   900,0</t>
    </r>
    <r>
      <rPr>
        <sz val="15"/>
        <color theme="1"/>
        <rFont val="Times New Roman"/>
        <family val="1"/>
        <charset val="204"/>
      </rPr>
      <t xml:space="preserve">
в т. ч.: 
</t>
    </r>
    <r>
      <rPr>
        <b/>
        <sz val="15"/>
        <color theme="1"/>
        <rFont val="Times New Roman"/>
        <family val="1"/>
        <charset val="204"/>
      </rPr>
      <t>бюджет м. Києва:
                 900,0</t>
    </r>
    <r>
      <rPr>
        <sz val="15"/>
        <color theme="1"/>
        <rFont val="Times New Roman"/>
        <family val="1"/>
        <charset val="204"/>
      </rPr>
      <t xml:space="preserve">
2019 рік - 300,0;
2020 рік - 300,0;
2021 рік - 300,0</t>
    </r>
  </si>
  <si>
    <r>
      <rPr>
        <b/>
        <sz val="15"/>
        <color theme="1"/>
        <rFont val="Times New Roman"/>
        <family val="1"/>
        <charset val="204"/>
      </rPr>
      <t>Всього: 1 400,0</t>
    </r>
    <r>
      <rPr>
        <sz val="15"/>
        <color theme="1"/>
        <rFont val="Times New Roman"/>
        <family val="1"/>
        <charset val="204"/>
      </rPr>
      <t xml:space="preserve">
в т. ч.: 
</t>
    </r>
    <r>
      <rPr>
        <b/>
        <sz val="15"/>
        <color theme="1"/>
        <rFont val="Times New Roman"/>
        <family val="1"/>
        <charset val="204"/>
      </rPr>
      <t>бюджет м. Києва:
              1 400,0</t>
    </r>
    <r>
      <rPr>
        <sz val="15"/>
        <color theme="1"/>
        <rFont val="Times New Roman"/>
        <family val="1"/>
        <charset val="204"/>
      </rPr>
      <t xml:space="preserve">
2019 рік - 350,0;
2020 рік - 350,0;
2021 рік - 350,0;
2023 рік - 350,0</t>
    </r>
  </si>
  <si>
    <r>
      <t>Всього: 2 000,0</t>
    </r>
    <r>
      <rPr>
        <sz val="15"/>
        <color theme="1"/>
        <rFont val="Times New Roman"/>
        <family val="1"/>
        <charset val="204"/>
      </rPr>
      <t xml:space="preserve">
в т. ч.: 
</t>
    </r>
    <r>
      <rPr>
        <b/>
        <sz val="15"/>
        <color theme="1"/>
        <rFont val="Times New Roman"/>
        <family val="1"/>
        <charset val="204"/>
      </rPr>
      <t>бюджет м. Києва:
              2 000,0</t>
    </r>
    <r>
      <rPr>
        <sz val="15"/>
        <color theme="1"/>
        <rFont val="Times New Roman"/>
        <family val="1"/>
        <charset val="204"/>
      </rPr>
      <t xml:space="preserve">
2019 рік - 400,0;
2020 рік - 400,0;
2021 рік - 400,0;
2023 рік - 800,0</t>
    </r>
  </si>
  <si>
    <r>
      <rPr>
        <b/>
        <sz val="15"/>
        <rFont val="Times New Roman"/>
        <family val="1"/>
        <charset val="204"/>
      </rPr>
      <t>Всього:   577 500,0</t>
    </r>
    <r>
      <rPr>
        <sz val="15"/>
        <rFont val="Times New Roman"/>
        <family val="1"/>
        <charset val="204"/>
      </rPr>
      <t xml:space="preserve">
2019 рік -   61 000,0;
2020 рік - 240 000,0;
2021 рік - 240 000,0;
2022 рік -   16 500,0;
2023 рік -   20 000,0
в т. ч.: 
</t>
    </r>
    <r>
      <rPr>
        <b/>
        <sz val="15"/>
        <rFont val="Times New Roman"/>
        <family val="1"/>
        <charset val="204"/>
      </rPr>
      <t>бюджет м. Києва:
               127 500,0</t>
    </r>
    <r>
      <rPr>
        <sz val="15"/>
        <rFont val="Times New Roman"/>
        <family val="1"/>
        <charset val="204"/>
      </rPr>
      <t xml:space="preserve">
2019 рік - 11 000,0;
2020 рік - 40 000,0;
2021 рік - 40 000,0;
2022 рік - 16 500,0;
2023 рік   20 000,0
</t>
    </r>
    <r>
      <rPr>
        <b/>
        <sz val="15"/>
        <rFont val="Times New Roman"/>
        <family val="1"/>
        <charset val="204"/>
      </rPr>
      <t>інші кошти (кредитні кошти ЄІБ):       450 000,0</t>
    </r>
    <r>
      <rPr>
        <sz val="15"/>
        <rFont val="Times New Roman"/>
        <family val="1"/>
        <charset val="204"/>
      </rPr>
      <t xml:space="preserve">
2019 рік -   50 000,0;
2020 рік - 200 000,0;
2021 рік - 200 000,0</t>
    </r>
  </si>
  <si>
    <r>
      <t>Всього:   29 736,1</t>
    </r>
    <r>
      <rPr>
        <sz val="15"/>
        <color theme="1"/>
        <rFont val="Times New Roman"/>
        <family val="1"/>
        <charset val="204"/>
      </rPr>
      <t xml:space="preserve">
в т. ч.: 
</t>
    </r>
    <r>
      <rPr>
        <b/>
        <sz val="15"/>
        <color theme="1"/>
        <rFont val="Times New Roman"/>
        <family val="1"/>
        <charset val="204"/>
      </rPr>
      <t>бюджет м. Києва:
                 29 736,1</t>
    </r>
    <r>
      <rPr>
        <sz val="15"/>
        <color theme="1"/>
        <rFont val="Times New Roman"/>
        <family val="1"/>
        <charset val="204"/>
      </rPr>
      <t xml:space="preserve">
2022 рік - 14 736,1;
2023 рік - 15 000,0</t>
    </r>
  </si>
  <si>
    <r>
      <rPr>
        <b/>
        <sz val="15"/>
        <color theme="1"/>
        <rFont val="Times New Roman"/>
        <family val="1"/>
        <charset val="204"/>
      </rPr>
      <t>Всього:   49 370,0</t>
    </r>
    <r>
      <rPr>
        <sz val="15"/>
        <color theme="1"/>
        <rFont val="Times New Roman"/>
        <family val="1"/>
        <charset val="204"/>
      </rPr>
      <t xml:space="preserve">;
2019 рік - 10 000,0
2020 рік - 17 000,0;
2021 рік - 22 370,0
в т. ч.: 
</t>
    </r>
    <r>
      <rPr>
        <b/>
        <sz val="15"/>
        <color theme="1"/>
        <rFont val="Times New Roman"/>
        <family val="1"/>
        <charset val="204"/>
      </rPr>
      <t>бюджет м. Києва:
                 24 370,0</t>
    </r>
    <r>
      <rPr>
        <sz val="15"/>
        <color theme="1"/>
        <rFont val="Times New Roman"/>
        <family val="1"/>
        <charset val="204"/>
      </rPr>
      <t xml:space="preserve">
2019 рік - 10 000,0;
2020 рік -   7 000,0;
2021 рік -   7 370,0
</t>
    </r>
    <r>
      <rPr>
        <b/>
        <sz val="15"/>
        <color theme="1"/>
        <rFont val="Times New Roman"/>
        <family val="1"/>
        <charset val="204"/>
      </rPr>
      <t>інші кошти (кредитні кошти ЄІБ):       25 000,0</t>
    </r>
    <r>
      <rPr>
        <sz val="15"/>
        <color theme="1"/>
        <rFont val="Times New Roman"/>
        <family val="1"/>
        <charset val="204"/>
      </rPr>
      <t xml:space="preserve">
2020 рік - 10 000,0;
2021 рік - 15 000,0</t>
    </r>
  </si>
  <si>
    <r>
      <rPr>
        <b/>
        <sz val="15"/>
        <color theme="1"/>
        <rFont val="Times New Roman"/>
        <family val="1"/>
        <charset val="204"/>
      </rPr>
      <t>Всього: 11 342,5</t>
    </r>
    <r>
      <rPr>
        <sz val="15"/>
        <color theme="1"/>
        <rFont val="Times New Roman"/>
        <family val="1"/>
        <charset val="204"/>
      </rPr>
      <t xml:space="preserve">
в т. ч.:</t>
    </r>
    <r>
      <rPr>
        <b/>
        <sz val="15"/>
        <color theme="1"/>
        <rFont val="Times New Roman"/>
        <family val="1"/>
        <charset val="204"/>
      </rPr>
      <t xml:space="preserve"> 
бюджет м. Києва:
               11 342,5</t>
    </r>
    <r>
      <rPr>
        <sz val="15"/>
        <color theme="1"/>
        <rFont val="Times New Roman"/>
        <family val="1"/>
        <charset val="204"/>
      </rPr>
      <t xml:space="preserve">
2019 рік - 4 956,8;
2020 рік - 6 385,7</t>
    </r>
  </si>
  <si>
    <r>
      <rPr>
        <b/>
        <sz val="15"/>
        <color theme="1"/>
        <rFont val="Times New Roman"/>
        <family val="1"/>
        <charset val="204"/>
      </rPr>
      <t>Всього:   65 441,0</t>
    </r>
    <r>
      <rPr>
        <sz val="15"/>
        <color theme="1"/>
        <rFont val="Times New Roman"/>
        <family val="1"/>
        <charset val="204"/>
      </rPr>
      <t xml:space="preserve">
в т. ч.: 
</t>
    </r>
    <r>
      <rPr>
        <b/>
        <sz val="15"/>
        <color theme="1"/>
        <rFont val="Times New Roman"/>
        <family val="1"/>
        <charset val="204"/>
      </rPr>
      <t>бюджет м. Києва:
                 65 441,0</t>
    </r>
    <r>
      <rPr>
        <sz val="15"/>
        <color theme="1"/>
        <rFont val="Times New Roman"/>
        <family val="1"/>
        <charset val="204"/>
      </rPr>
      <t xml:space="preserve">
2019 рік -   9 980,0;
2020 рік - 20 461,0;
2021 рік - 35 000,0</t>
    </r>
  </si>
  <si>
    <r>
      <rPr>
        <b/>
        <sz val="15"/>
        <color theme="1"/>
        <rFont val="Times New Roman"/>
        <family val="1"/>
        <charset val="204"/>
      </rPr>
      <t>Всього:   48 000,0</t>
    </r>
    <r>
      <rPr>
        <sz val="15"/>
        <color theme="1"/>
        <rFont val="Times New Roman"/>
        <family val="1"/>
        <charset val="204"/>
      </rPr>
      <t xml:space="preserve">
2021 рік - 48 000,0
в т. ч.: 
</t>
    </r>
    <r>
      <rPr>
        <b/>
        <sz val="15"/>
        <color theme="1"/>
        <rFont val="Times New Roman"/>
        <family val="1"/>
        <charset val="204"/>
      </rPr>
      <t>бюджет м. Києва:
                 8 000,0</t>
    </r>
    <r>
      <rPr>
        <sz val="15"/>
        <color theme="1"/>
        <rFont val="Times New Roman"/>
        <family val="1"/>
        <charset val="204"/>
      </rPr>
      <t xml:space="preserve">
2021 рік - 8 000,0
</t>
    </r>
    <r>
      <rPr>
        <b/>
        <sz val="15"/>
        <color theme="1"/>
        <rFont val="Times New Roman"/>
        <family val="1"/>
        <charset val="204"/>
      </rPr>
      <t>інші кошти (кредитні кошти ЄІБ):       40 000,0</t>
    </r>
    <r>
      <rPr>
        <sz val="15"/>
        <color theme="1"/>
        <rFont val="Times New Roman"/>
        <family val="1"/>
        <charset val="204"/>
      </rPr>
      <t xml:space="preserve">
2021 рік - 40 000,0</t>
    </r>
  </si>
  <si>
    <r>
      <rPr>
        <b/>
        <sz val="15"/>
        <rFont val="Times New Roman"/>
        <family val="1"/>
        <charset val="204"/>
      </rPr>
      <t>Всього:   58 000,0</t>
    </r>
    <r>
      <rPr>
        <sz val="15"/>
        <rFont val="Times New Roman"/>
        <family val="1"/>
        <charset val="204"/>
      </rPr>
      <t xml:space="preserve">
2019 рік - 16 000,0;
2020 рік - 21 000,0;
2021 рік - 21 000,0
в т. ч.: 
</t>
    </r>
    <r>
      <rPr>
        <b/>
        <sz val="15"/>
        <rFont val="Times New Roman"/>
        <family val="1"/>
        <charset val="204"/>
      </rPr>
      <t>бюджет м. Києва:
                 18 000,0</t>
    </r>
    <r>
      <rPr>
        <sz val="15"/>
        <rFont val="Times New Roman"/>
        <family val="1"/>
        <charset val="204"/>
      </rPr>
      <t xml:space="preserve">
2019 рік -   6 000,0;
2020 рік -   6 000,0;
2021 рік -   6 000,0
</t>
    </r>
    <r>
      <rPr>
        <b/>
        <sz val="15"/>
        <rFont val="Times New Roman"/>
        <family val="1"/>
        <charset val="204"/>
      </rPr>
      <t>інші кошти (кредитні кошти ЄІБ):       40 000,0</t>
    </r>
    <r>
      <rPr>
        <sz val="15"/>
        <rFont val="Times New Roman"/>
        <family val="1"/>
        <charset val="204"/>
      </rPr>
      <t xml:space="preserve">
2019 рік - 10 000,0;
2020 рік - 15 000,0;
2021 рік - 15 000,0</t>
    </r>
  </si>
  <si>
    <r>
      <rPr>
        <b/>
        <sz val="15"/>
        <color theme="1"/>
        <rFont val="Times New Roman"/>
        <family val="1"/>
        <charset val="204"/>
      </rPr>
      <t>Всього:   26 750,0</t>
    </r>
    <r>
      <rPr>
        <sz val="15"/>
        <color theme="1"/>
        <rFont val="Times New Roman"/>
        <family val="1"/>
        <charset val="204"/>
      </rPr>
      <t xml:space="preserve">
в т. ч.: 
</t>
    </r>
    <r>
      <rPr>
        <b/>
        <sz val="15"/>
        <color theme="1"/>
        <rFont val="Times New Roman"/>
        <family val="1"/>
        <charset val="204"/>
      </rPr>
      <t>бюджет м. Києва:
                 26 750,0</t>
    </r>
    <r>
      <rPr>
        <sz val="15"/>
        <color theme="1"/>
        <rFont val="Times New Roman"/>
        <family val="1"/>
        <charset val="204"/>
      </rPr>
      <t xml:space="preserve">
2019 рік     6 750,0;
2020 рік - 10 000,0;
2021 рік - 10 000,0</t>
    </r>
  </si>
  <si>
    <r>
      <rPr>
        <b/>
        <sz val="15"/>
        <color theme="1"/>
        <rFont val="Times New Roman"/>
        <family val="1"/>
        <charset val="204"/>
      </rPr>
      <t>Всього:   907,7</t>
    </r>
    <r>
      <rPr>
        <sz val="15"/>
        <color theme="1"/>
        <rFont val="Times New Roman"/>
        <family val="1"/>
        <charset val="204"/>
      </rPr>
      <t xml:space="preserve">
в т. ч.: 
</t>
    </r>
    <r>
      <rPr>
        <b/>
        <sz val="15"/>
        <color theme="1"/>
        <rFont val="Times New Roman"/>
        <family val="1"/>
        <charset val="204"/>
      </rPr>
      <t>бюджет м. Києва:
                 907,7</t>
    </r>
    <r>
      <rPr>
        <sz val="15"/>
        <color theme="1"/>
        <rFont val="Times New Roman"/>
        <family val="1"/>
        <charset val="204"/>
      </rPr>
      <t xml:space="preserve">
2019 рік - 200,0;
2020 рік - 220,0;
2021 рік - 225,0;
2022 рік - 262,7</t>
    </r>
  </si>
  <si>
    <r>
      <rPr>
        <b/>
        <sz val="15"/>
        <color theme="1"/>
        <rFont val="Times New Roman"/>
        <family val="1"/>
        <charset val="204"/>
      </rPr>
      <t>Всього:   2 500,0</t>
    </r>
    <r>
      <rPr>
        <sz val="15"/>
        <color theme="1"/>
        <rFont val="Times New Roman"/>
        <family val="1"/>
        <charset val="204"/>
      </rPr>
      <t xml:space="preserve">
в т. ч.: 
</t>
    </r>
    <r>
      <rPr>
        <b/>
        <sz val="15"/>
        <color theme="1"/>
        <rFont val="Times New Roman"/>
        <family val="1"/>
        <charset val="204"/>
      </rPr>
      <t>бюджет м. Києва:
                 2 500,0</t>
    </r>
    <r>
      <rPr>
        <sz val="15"/>
        <color theme="1"/>
        <rFont val="Times New Roman"/>
        <family val="1"/>
        <charset val="204"/>
      </rPr>
      <t xml:space="preserve">
2019 рік -    500,0;
2020 рік - 1 000,0;
2021 рік - 1 000,0</t>
    </r>
  </si>
  <si>
    <r>
      <rPr>
        <b/>
        <sz val="15"/>
        <color theme="1"/>
        <rFont val="Times New Roman"/>
        <family val="1"/>
        <charset val="204"/>
      </rPr>
      <t>Всього: 112 800,0</t>
    </r>
    <r>
      <rPr>
        <sz val="15"/>
        <color theme="1"/>
        <rFont val="Times New Roman"/>
        <family val="1"/>
        <charset val="204"/>
      </rPr>
      <t xml:space="preserve">
в т. ч.: 
</t>
    </r>
    <r>
      <rPr>
        <b/>
        <sz val="15"/>
        <color theme="1"/>
        <rFont val="Times New Roman"/>
        <family val="1"/>
        <charset val="204"/>
      </rPr>
      <t>бюджет м. Києва:
               112 800,0</t>
    </r>
    <r>
      <rPr>
        <sz val="15"/>
        <color theme="1"/>
        <rFont val="Times New Roman"/>
        <family val="1"/>
        <charset val="204"/>
      </rPr>
      <t xml:space="preserve">
2019 рік - 35 000,0;
2020 рік - 35 000,0;
2021 рік - 42 800,0</t>
    </r>
  </si>
  <si>
    <r>
      <rPr>
        <b/>
        <sz val="15"/>
        <color theme="1"/>
        <rFont val="Times New Roman"/>
        <family val="1"/>
        <charset val="204"/>
      </rPr>
      <t>Всього:   200,0</t>
    </r>
    <r>
      <rPr>
        <sz val="15"/>
        <color theme="1"/>
        <rFont val="Times New Roman"/>
        <family val="1"/>
        <charset val="204"/>
      </rPr>
      <t xml:space="preserve">
в т. ч.: 
</t>
    </r>
    <r>
      <rPr>
        <b/>
        <sz val="15"/>
        <color theme="1"/>
        <rFont val="Times New Roman"/>
        <family val="1"/>
        <charset val="204"/>
      </rPr>
      <t>бюджет м. Києва:
                 200,0</t>
    </r>
    <r>
      <rPr>
        <sz val="15"/>
        <color theme="1"/>
        <rFont val="Times New Roman"/>
        <family val="1"/>
        <charset val="204"/>
      </rPr>
      <t xml:space="preserve">
2022 рік - 100,0
2023 рік - 100,0</t>
    </r>
  </si>
  <si>
    <r>
      <rPr>
        <b/>
        <sz val="15"/>
        <color theme="1"/>
        <rFont val="Times New Roman"/>
        <family val="1"/>
        <charset val="204"/>
      </rPr>
      <t>Всього:   84 084,6</t>
    </r>
    <r>
      <rPr>
        <sz val="15"/>
        <color theme="1"/>
        <rFont val="Times New Roman"/>
        <family val="1"/>
        <charset val="204"/>
      </rPr>
      <t xml:space="preserve">
в т. ч.: 
</t>
    </r>
    <r>
      <rPr>
        <b/>
        <sz val="15"/>
        <color theme="1"/>
        <rFont val="Times New Roman"/>
        <family val="1"/>
        <charset val="204"/>
      </rPr>
      <t>бюджет м. Києва:
                 84 084,6</t>
    </r>
    <r>
      <rPr>
        <sz val="15"/>
        <color theme="1"/>
        <rFont val="Times New Roman"/>
        <family val="1"/>
        <charset val="204"/>
      </rPr>
      <t xml:space="preserve">
2022 рік - 38 503,4;
2023 рік - 45 581,2</t>
    </r>
  </si>
  <si>
    <r>
      <rPr>
        <b/>
        <sz val="15"/>
        <color theme="1"/>
        <rFont val="Times New Roman"/>
        <family val="1"/>
        <charset val="204"/>
      </rPr>
      <t>Всього:  6 600,0</t>
    </r>
    <r>
      <rPr>
        <sz val="15"/>
        <color theme="1"/>
        <rFont val="Times New Roman"/>
        <family val="1"/>
        <charset val="204"/>
      </rPr>
      <t xml:space="preserve">
в т. ч.: 
</t>
    </r>
    <r>
      <rPr>
        <b/>
        <sz val="15"/>
        <color theme="1"/>
        <rFont val="Times New Roman"/>
        <family val="1"/>
        <charset val="204"/>
      </rPr>
      <t>бюджет м. Києва:
                 6 600,0</t>
    </r>
    <r>
      <rPr>
        <sz val="15"/>
        <color theme="1"/>
        <rFont val="Times New Roman"/>
        <family val="1"/>
        <charset val="204"/>
      </rPr>
      <t xml:space="preserve">
2019 рік - 2 100,0;
2020 рік - 2 200,0;
2021 рік - 2 300,0</t>
    </r>
  </si>
  <si>
    <r>
      <rPr>
        <b/>
        <sz val="15"/>
        <color theme="1"/>
        <rFont val="Times New Roman"/>
        <family val="1"/>
        <charset val="204"/>
      </rPr>
      <t>Всього:   100,0</t>
    </r>
    <r>
      <rPr>
        <sz val="15"/>
        <color theme="1"/>
        <rFont val="Times New Roman"/>
        <family val="1"/>
        <charset val="204"/>
      </rPr>
      <t xml:space="preserve">
в т. ч.: 
</t>
    </r>
    <r>
      <rPr>
        <b/>
        <sz val="15"/>
        <color theme="1"/>
        <rFont val="Times New Roman"/>
        <family val="1"/>
        <charset val="204"/>
      </rPr>
      <t>бюджет м. Києва:
                 100,0</t>
    </r>
    <r>
      <rPr>
        <sz val="15"/>
        <color theme="1"/>
        <rFont val="Times New Roman"/>
        <family val="1"/>
        <charset val="204"/>
      </rPr>
      <t xml:space="preserve">
2022 рік - 100,0</t>
    </r>
  </si>
  <si>
    <r>
      <rPr>
        <b/>
        <sz val="15"/>
        <color theme="1"/>
        <rFont val="Times New Roman"/>
        <family val="1"/>
        <charset val="204"/>
      </rPr>
      <t>Всього:   3 732,3</t>
    </r>
    <r>
      <rPr>
        <sz val="15"/>
        <color theme="1"/>
        <rFont val="Times New Roman"/>
        <family val="1"/>
        <charset val="204"/>
      </rPr>
      <t xml:space="preserve">
в т. ч.: 
</t>
    </r>
    <r>
      <rPr>
        <b/>
        <sz val="15"/>
        <color theme="1"/>
        <rFont val="Times New Roman"/>
        <family val="1"/>
        <charset val="204"/>
      </rPr>
      <t>бюджет м. Києва:
                 3 732,3</t>
    </r>
    <r>
      <rPr>
        <sz val="15"/>
        <color theme="1"/>
        <rFont val="Times New Roman"/>
        <family val="1"/>
        <charset val="204"/>
      </rPr>
      <t xml:space="preserve">
2019 рік -    900,0;
2020 рік - 1 200,0;
2021 рік - 1 500,0;
2022 рік -    132,3</t>
    </r>
  </si>
  <si>
    <r>
      <rPr>
        <b/>
        <sz val="15"/>
        <color theme="1"/>
        <rFont val="Times New Roman"/>
        <family val="1"/>
        <charset val="204"/>
      </rPr>
      <t>Всього:  38 592,9</t>
    </r>
    <r>
      <rPr>
        <sz val="15"/>
        <color theme="1"/>
        <rFont val="Times New Roman"/>
        <family val="1"/>
        <charset val="204"/>
      </rPr>
      <t xml:space="preserve">
в т. ч.: 
</t>
    </r>
    <r>
      <rPr>
        <b/>
        <sz val="15"/>
        <color theme="1"/>
        <rFont val="Times New Roman"/>
        <family val="1"/>
        <charset val="204"/>
      </rPr>
      <t>бюджет м. Києва:
                 38 592,9</t>
    </r>
    <r>
      <rPr>
        <sz val="15"/>
        <color theme="1"/>
        <rFont val="Times New Roman"/>
        <family val="1"/>
        <charset val="204"/>
      </rPr>
      <t xml:space="preserve">
2019 рік -   3 000,0;
2020 рік -   3 000,0;
2021 рік -   3 000,0;
2022 рік - 13 292,9;
2023 рік   16 300,0</t>
    </r>
  </si>
  <si>
    <r>
      <rPr>
        <b/>
        <sz val="15"/>
        <color theme="1"/>
        <rFont val="Times New Roman"/>
        <family val="1"/>
        <charset val="204"/>
      </rPr>
      <t>Всього:   26 226,4</t>
    </r>
    <r>
      <rPr>
        <sz val="15"/>
        <color theme="1"/>
        <rFont val="Times New Roman"/>
        <family val="1"/>
        <charset val="204"/>
      </rPr>
      <t xml:space="preserve">
в т. ч.: 
</t>
    </r>
    <r>
      <rPr>
        <b/>
        <sz val="15"/>
        <color theme="1"/>
        <rFont val="Times New Roman"/>
        <family val="1"/>
        <charset val="204"/>
      </rPr>
      <t>бюджет м. Києва:
                 26 226,4</t>
    </r>
    <r>
      <rPr>
        <sz val="15"/>
        <color theme="1"/>
        <rFont val="Times New Roman"/>
        <family val="1"/>
        <charset val="204"/>
      </rPr>
      <t xml:space="preserve">
2019 рік -   1 280,0;
2020 рік - 10 000,0;
2021 рік - 14 946,4</t>
    </r>
  </si>
  <si>
    <r>
      <rPr>
        <b/>
        <sz val="15"/>
        <color theme="1"/>
        <rFont val="Times New Roman"/>
        <family val="1"/>
        <charset val="204"/>
      </rPr>
      <t>Всього:   95 430,0</t>
    </r>
    <r>
      <rPr>
        <sz val="15"/>
        <color theme="1"/>
        <rFont val="Times New Roman"/>
        <family val="1"/>
        <charset val="204"/>
      </rPr>
      <t xml:space="preserve">
в т. ч.: 
</t>
    </r>
    <r>
      <rPr>
        <b/>
        <sz val="15"/>
        <color theme="1"/>
        <rFont val="Times New Roman"/>
        <family val="1"/>
        <charset val="204"/>
      </rPr>
      <t>бюджет м. Києва:
                 95 430,0</t>
    </r>
    <r>
      <rPr>
        <sz val="15"/>
        <color theme="1"/>
        <rFont val="Times New Roman"/>
        <family val="1"/>
        <charset val="204"/>
      </rPr>
      <t xml:space="preserve">
2019 рік - 34 530,0;
2020 рік - 24 300,0;
2021 рік - 36 600,0</t>
    </r>
  </si>
  <si>
    <r>
      <rPr>
        <b/>
        <sz val="15"/>
        <color theme="1"/>
        <rFont val="Times New Roman"/>
        <family val="1"/>
        <charset val="204"/>
      </rPr>
      <t>Всього:     8 090,0</t>
    </r>
    <r>
      <rPr>
        <sz val="15"/>
        <color theme="1"/>
        <rFont val="Times New Roman"/>
        <family val="1"/>
        <charset val="204"/>
      </rPr>
      <t xml:space="preserve">
в т. ч.:</t>
    </r>
    <r>
      <rPr>
        <b/>
        <sz val="15"/>
        <color theme="1"/>
        <rFont val="Times New Roman"/>
        <family val="1"/>
        <charset val="204"/>
      </rPr>
      <t xml:space="preserve"> бюджет 
м. Києва: 8 090,0</t>
    </r>
    <r>
      <rPr>
        <sz val="15"/>
        <color theme="1"/>
        <rFont val="Times New Roman"/>
        <family val="1"/>
        <charset val="204"/>
      </rPr>
      <t xml:space="preserve">
2019 рік -  3 990,0;
2020 рік -  4 100,0</t>
    </r>
  </si>
  <si>
    <r>
      <rPr>
        <b/>
        <sz val="15"/>
        <color theme="1"/>
        <rFont val="Times New Roman"/>
        <family val="1"/>
        <charset val="204"/>
      </rPr>
      <t>Всього:   6 000,0</t>
    </r>
    <r>
      <rPr>
        <sz val="15"/>
        <color theme="1"/>
        <rFont val="Times New Roman"/>
        <family val="1"/>
        <charset val="204"/>
      </rPr>
      <t xml:space="preserve">
в т. ч.: 
</t>
    </r>
    <r>
      <rPr>
        <b/>
        <sz val="15"/>
        <color theme="1"/>
        <rFont val="Times New Roman"/>
        <family val="1"/>
        <charset val="204"/>
      </rPr>
      <t>бюджет м. Києва:
                 6 000,0</t>
    </r>
    <r>
      <rPr>
        <sz val="15"/>
        <color theme="1"/>
        <rFont val="Times New Roman"/>
        <family val="1"/>
        <charset val="204"/>
      </rPr>
      <t xml:space="preserve">
2019 рік - 6 000,0</t>
    </r>
  </si>
  <si>
    <r>
      <rPr>
        <b/>
        <sz val="15"/>
        <color theme="1"/>
        <rFont val="Times New Roman"/>
        <family val="1"/>
        <charset val="204"/>
      </rPr>
      <t>Всього:   3 000,0</t>
    </r>
    <r>
      <rPr>
        <sz val="15"/>
        <color theme="1"/>
        <rFont val="Times New Roman"/>
        <family val="1"/>
        <charset val="204"/>
      </rPr>
      <t xml:space="preserve">
в т. ч.: 
</t>
    </r>
    <r>
      <rPr>
        <b/>
        <sz val="15"/>
        <color theme="1"/>
        <rFont val="Times New Roman"/>
        <family val="1"/>
        <charset val="204"/>
      </rPr>
      <t>бюджет м. Києва:
                 3 000,0</t>
    </r>
    <r>
      <rPr>
        <sz val="15"/>
        <color theme="1"/>
        <rFont val="Times New Roman"/>
        <family val="1"/>
        <charset val="204"/>
      </rPr>
      <t xml:space="preserve">
2019 рік - 3 000,0</t>
    </r>
  </si>
  <si>
    <r>
      <rPr>
        <b/>
        <sz val="15"/>
        <color theme="1"/>
        <rFont val="Times New Roman"/>
        <family val="1"/>
        <charset val="204"/>
      </rPr>
      <t>Всього:   13 240,1</t>
    </r>
    <r>
      <rPr>
        <sz val="15"/>
        <color theme="1"/>
        <rFont val="Times New Roman"/>
        <family val="1"/>
        <charset val="204"/>
      </rPr>
      <t xml:space="preserve">
в т. ч.: 
</t>
    </r>
    <r>
      <rPr>
        <b/>
        <sz val="15"/>
        <color theme="1"/>
        <rFont val="Times New Roman"/>
        <family val="1"/>
        <charset val="204"/>
      </rPr>
      <t>бюджет м. Києва:
                 13 240,1</t>
    </r>
    <r>
      <rPr>
        <sz val="15"/>
        <color theme="1"/>
        <rFont val="Times New Roman"/>
        <family val="1"/>
        <charset val="204"/>
      </rPr>
      <t xml:space="preserve">
2019 рік -   1 000,0;
2022 рік - 12 240,1</t>
    </r>
  </si>
  <si>
    <r>
      <rPr>
        <b/>
        <sz val="15"/>
        <color theme="1"/>
        <rFont val="Times New Roman"/>
        <family val="1"/>
        <charset val="204"/>
      </rPr>
      <t>Всього:   3 000,0</t>
    </r>
    <r>
      <rPr>
        <sz val="15"/>
        <color theme="1"/>
        <rFont val="Times New Roman"/>
        <family val="1"/>
        <charset val="204"/>
      </rPr>
      <t xml:space="preserve">
в т. ч.:</t>
    </r>
    <r>
      <rPr>
        <b/>
        <sz val="15"/>
        <color theme="1"/>
        <rFont val="Times New Roman"/>
        <family val="1"/>
        <charset val="204"/>
      </rPr>
      <t xml:space="preserve"> 
бюджет м. Києва:
                 3 000,0</t>
    </r>
    <r>
      <rPr>
        <sz val="15"/>
        <color theme="1"/>
        <rFont val="Times New Roman"/>
        <family val="1"/>
        <charset val="204"/>
      </rPr>
      <t xml:space="preserve">
2019 рік - 1 800,0;
2020 рік - 1 200,0</t>
    </r>
  </si>
  <si>
    <r>
      <rPr>
        <b/>
        <sz val="15"/>
        <color theme="1"/>
        <rFont val="Times New Roman"/>
        <family val="1"/>
        <charset val="204"/>
      </rPr>
      <t>Всього:   200,0</t>
    </r>
    <r>
      <rPr>
        <sz val="15"/>
        <color theme="1"/>
        <rFont val="Times New Roman"/>
        <family val="1"/>
        <charset val="204"/>
      </rPr>
      <t xml:space="preserve">
в т. ч.:</t>
    </r>
    <r>
      <rPr>
        <b/>
        <sz val="15"/>
        <color theme="1"/>
        <rFont val="Times New Roman"/>
        <family val="1"/>
        <charset val="204"/>
      </rPr>
      <t xml:space="preserve"> 
бюджет м. Києва:
                 200,0</t>
    </r>
    <r>
      <rPr>
        <sz val="15"/>
        <color theme="1"/>
        <rFont val="Times New Roman"/>
        <family val="1"/>
        <charset val="204"/>
      </rPr>
      <t xml:space="preserve">
2019 рік - 100,0;
2020 рік - 100,0</t>
    </r>
  </si>
  <si>
    <r>
      <rPr>
        <b/>
        <sz val="15"/>
        <color theme="1"/>
        <rFont val="Times New Roman"/>
        <family val="1"/>
        <charset val="204"/>
      </rPr>
      <t>Всього:   4 000,0</t>
    </r>
    <r>
      <rPr>
        <sz val="15"/>
        <color theme="1"/>
        <rFont val="Times New Roman"/>
        <family val="1"/>
        <charset val="204"/>
      </rPr>
      <t xml:space="preserve">
в т. ч.:</t>
    </r>
    <r>
      <rPr>
        <b/>
        <sz val="15"/>
        <color theme="1"/>
        <rFont val="Times New Roman"/>
        <family val="1"/>
        <charset val="204"/>
      </rPr>
      <t xml:space="preserve"> 
бюджет м. Києва:
                 4 000,0</t>
    </r>
    <r>
      <rPr>
        <sz val="15"/>
        <color theme="1"/>
        <rFont val="Times New Roman"/>
        <family val="1"/>
        <charset val="204"/>
      </rPr>
      <t xml:space="preserve">
2019 рік - 2 000,0;
2020 рік - 2 000,0</t>
    </r>
  </si>
  <si>
    <r>
      <rPr>
        <b/>
        <sz val="15"/>
        <color theme="1"/>
        <rFont val="Times New Roman"/>
        <family val="1"/>
        <charset val="204"/>
      </rPr>
      <t>Всього:   63 505,0</t>
    </r>
    <r>
      <rPr>
        <sz val="15"/>
        <color theme="1"/>
        <rFont val="Times New Roman"/>
        <family val="1"/>
        <charset val="204"/>
      </rPr>
      <t xml:space="preserve">
в т. ч.: 
</t>
    </r>
    <r>
      <rPr>
        <b/>
        <sz val="15"/>
        <color theme="1"/>
        <rFont val="Times New Roman"/>
        <family val="1"/>
        <charset val="204"/>
      </rPr>
      <t>бюджет м. Києва:
                 63 505,0</t>
    </r>
    <r>
      <rPr>
        <sz val="15"/>
        <color theme="1"/>
        <rFont val="Times New Roman"/>
        <family val="1"/>
        <charset val="204"/>
      </rPr>
      <t xml:space="preserve">
2019 рік - 38 505,0;
2020 рік - 15 000,0;
2021 рік - 10 000,0</t>
    </r>
  </si>
  <si>
    <r>
      <rPr>
        <b/>
        <sz val="15"/>
        <color theme="1"/>
        <rFont val="Times New Roman"/>
        <family val="1"/>
        <charset val="204"/>
      </rPr>
      <t xml:space="preserve">Всього:   5 424,9
</t>
    </r>
    <r>
      <rPr>
        <sz val="15"/>
        <color theme="1"/>
        <rFont val="Times New Roman"/>
        <family val="1"/>
        <charset val="204"/>
      </rPr>
      <t xml:space="preserve">в т. ч.: 
</t>
    </r>
    <r>
      <rPr>
        <b/>
        <sz val="15"/>
        <color theme="1"/>
        <rFont val="Times New Roman"/>
        <family val="1"/>
        <charset val="204"/>
      </rPr>
      <t>бюджет м. Києва:
                 5 424,9</t>
    </r>
    <r>
      <rPr>
        <sz val="15"/>
        <color theme="1"/>
        <rFont val="Times New Roman"/>
        <family val="1"/>
        <charset val="204"/>
      </rPr>
      <t xml:space="preserve">
2019 рік - 2 000,0;
2020 рік - 1 500,0;
2021 рік - 1 500,0;
2023 рік -    424,9</t>
    </r>
  </si>
  <si>
    <r>
      <rPr>
        <b/>
        <sz val="15"/>
        <color theme="1"/>
        <rFont val="Times New Roman"/>
        <family val="1"/>
        <charset val="204"/>
      </rPr>
      <t>Всього:   3 621,9</t>
    </r>
    <r>
      <rPr>
        <sz val="15"/>
        <color theme="1"/>
        <rFont val="Times New Roman"/>
        <family val="1"/>
        <charset val="204"/>
      </rPr>
      <t xml:space="preserve">
в т. ч.: 
</t>
    </r>
    <r>
      <rPr>
        <b/>
        <sz val="15"/>
        <color theme="1"/>
        <rFont val="Times New Roman"/>
        <family val="1"/>
        <charset val="204"/>
      </rPr>
      <t>бюджет м. Києва:
                 3 621,9</t>
    </r>
    <r>
      <rPr>
        <sz val="15"/>
        <color theme="1"/>
        <rFont val="Times New Roman"/>
        <family val="1"/>
        <charset val="204"/>
      </rPr>
      <t xml:space="preserve">
2019 рік -    738,0;
2020 рік -    738,0;
2021 рік -    544,0;
2022 рік - 1 481,9
2023 рік -    120,0</t>
    </r>
  </si>
  <si>
    <r>
      <rPr>
        <b/>
        <sz val="15"/>
        <color theme="1"/>
        <rFont val="Times New Roman"/>
        <family val="1"/>
        <charset val="204"/>
      </rPr>
      <t>інші кошти (кредитні кошти ЄІБ): 
           769 000,0</t>
    </r>
    <r>
      <rPr>
        <sz val="15"/>
        <color theme="1"/>
        <rFont val="Times New Roman"/>
        <family val="1"/>
        <charset val="204"/>
      </rPr>
      <t xml:space="preserve">
в т. ч.:
2019 – 120 000,0;
2020 – 305 000,0;
2021 – 344 000,0</t>
    </r>
  </si>
  <si>
    <r>
      <rPr>
        <b/>
        <sz val="15"/>
        <color theme="1"/>
        <rFont val="Times New Roman"/>
        <family val="1"/>
        <charset val="204"/>
      </rPr>
      <t>залучені кошти 
(в т. ч. кредитні кошти ЄІБ):  
        1 068 000,0</t>
    </r>
    <r>
      <rPr>
        <sz val="15"/>
        <color theme="1"/>
        <rFont val="Times New Roman"/>
        <family val="1"/>
        <charset val="204"/>
      </rPr>
      <t xml:space="preserve">
 в т. ч.:
2019 – 120 000,0;
2020 – 305 000,0;
2021 – 344 000,0;
2022 – 299 000,0</t>
    </r>
  </si>
  <si>
    <r>
      <rPr>
        <b/>
        <sz val="15"/>
        <color theme="1"/>
        <rFont val="Times New Roman"/>
        <family val="1"/>
        <charset val="204"/>
      </rPr>
      <t>Всього: 144 970,0</t>
    </r>
    <r>
      <rPr>
        <sz val="15"/>
        <color theme="1"/>
        <rFont val="Times New Roman"/>
        <family val="1"/>
        <charset val="204"/>
      </rPr>
      <t xml:space="preserve">
в т. ч.: 
</t>
    </r>
    <r>
      <rPr>
        <b/>
        <sz val="15"/>
        <color theme="1"/>
        <rFont val="Times New Roman"/>
        <family val="1"/>
        <charset val="204"/>
      </rPr>
      <t>бюджет м. Києва:
               144 970,0</t>
    </r>
    <r>
      <rPr>
        <sz val="15"/>
        <color theme="1"/>
        <rFont val="Times New Roman"/>
        <family val="1"/>
        <charset val="204"/>
      </rPr>
      <t xml:space="preserve">
2019 рік - 34 870,0;
2020 рік - 38 000,0;
2021 рік - 38 000,0;
2022 рік - 34 100,0</t>
    </r>
  </si>
  <si>
    <r>
      <rPr>
        <b/>
        <sz val="15"/>
        <color theme="1"/>
        <rFont val="Times New Roman"/>
        <family val="1"/>
        <charset val="204"/>
      </rPr>
      <t>Всього:  34 297,5</t>
    </r>
    <r>
      <rPr>
        <sz val="15"/>
        <color theme="1"/>
        <rFont val="Times New Roman"/>
        <family val="1"/>
        <charset val="204"/>
      </rPr>
      <t xml:space="preserve">
в т. ч.:  
</t>
    </r>
    <r>
      <rPr>
        <b/>
        <sz val="15"/>
        <color theme="1"/>
        <rFont val="Times New Roman"/>
        <family val="1"/>
        <charset val="204"/>
      </rPr>
      <t>бюджет м. Києва:
                34 297,5</t>
    </r>
    <r>
      <rPr>
        <sz val="15"/>
        <color theme="1"/>
        <rFont val="Times New Roman"/>
        <family val="1"/>
        <charset val="204"/>
      </rPr>
      <t xml:space="preserve">
2019 рік -18 973,6;
2020 рік -  6 530,7;
2021 рік -  4 885,1;
2022 рік -  3 908,1</t>
    </r>
  </si>
  <si>
    <r>
      <rPr>
        <b/>
        <sz val="15"/>
        <color theme="1"/>
        <rFont val="Times New Roman"/>
        <family val="1"/>
        <charset val="204"/>
      </rPr>
      <t>Всього:   40 433,5</t>
    </r>
    <r>
      <rPr>
        <sz val="15"/>
        <color theme="1"/>
        <rFont val="Times New Roman"/>
        <family val="1"/>
        <charset val="204"/>
      </rPr>
      <t xml:space="preserve">
в т. ч.: 
</t>
    </r>
    <r>
      <rPr>
        <b/>
        <sz val="15"/>
        <color theme="1"/>
        <rFont val="Times New Roman"/>
        <family val="1"/>
        <charset val="204"/>
      </rPr>
      <t>бюджет м. Києва:
                 40 433,5</t>
    </r>
    <r>
      <rPr>
        <sz val="15"/>
        <color theme="1"/>
        <rFont val="Times New Roman"/>
        <family val="1"/>
        <charset val="204"/>
      </rPr>
      <t xml:space="preserve">
2019 рік -   8 954,2;
2020 рік -   9 680,5;
2021 рік - 10 348,8;
2022 рік - 11 450,0</t>
    </r>
  </si>
  <si>
    <r>
      <rPr>
        <b/>
        <sz val="15"/>
        <color theme="1"/>
        <rFont val="Times New Roman"/>
        <family val="1"/>
        <charset val="204"/>
      </rPr>
      <t>Всього    29 385,0</t>
    </r>
    <r>
      <rPr>
        <sz val="15"/>
        <color theme="1"/>
        <rFont val="Times New Roman"/>
        <family val="1"/>
        <charset val="204"/>
      </rPr>
      <t xml:space="preserve">
в т. ч.: 
                </t>
    </r>
    <r>
      <rPr>
        <b/>
        <sz val="15"/>
        <color theme="1"/>
        <rFont val="Times New Roman"/>
        <family val="1"/>
        <charset val="204"/>
      </rPr>
      <t xml:space="preserve"> 29 385,0</t>
    </r>
    <r>
      <rPr>
        <sz val="15"/>
        <color theme="1"/>
        <rFont val="Times New Roman"/>
        <family val="1"/>
        <charset val="204"/>
      </rPr>
      <t xml:space="preserve">
2019 рік - 10 000,0;
2020 рік -   6 000,0;
2021 рік -   6 345,0;
2022 рік -   7 040,0</t>
    </r>
  </si>
  <si>
    <r>
      <rPr>
        <b/>
        <sz val="15"/>
        <color theme="1"/>
        <rFont val="Times New Roman"/>
        <family val="1"/>
        <charset val="204"/>
      </rPr>
      <t>Всього:   56 000,0</t>
    </r>
    <r>
      <rPr>
        <sz val="15"/>
        <color theme="1"/>
        <rFont val="Times New Roman"/>
        <family val="1"/>
        <charset val="204"/>
      </rPr>
      <t xml:space="preserve">
в т. ч.: 
</t>
    </r>
    <r>
      <rPr>
        <b/>
        <sz val="15"/>
        <color theme="1"/>
        <rFont val="Times New Roman"/>
        <family val="1"/>
        <charset val="204"/>
      </rPr>
      <t>бюджет м. Києва:
                 56 000,0</t>
    </r>
    <r>
      <rPr>
        <sz val="15"/>
        <color theme="1"/>
        <rFont val="Times New Roman"/>
        <family val="1"/>
        <charset val="204"/>
      </rPr>
      <t xml:space="preserve">
2019 рік -   3 500,0;
2020 рік - 17 500,0;
2021 рік - 17 500,0;
2022 рік - 17 500,0</t>
    </r>
  </si>
  <si>
    <r>
      <rPr>
        <b/>
        <sz val="15"/>
        <color theme="1"/>
        <rFont val="Times New Roman"/>
        <family val="1"/>
        <charset val="204"/>
      </rPr>
      <t>Всього:   4 000,0</t>
    </r>
    <r>
      <rPr>
        <sz val="15"/>
        <color theme="1"/>
        <rFont val="Times New Roman"/>
        <family val="1"/>
        <charset val="204"/>
      </rPr>
      <t xml:space="preserve">
в т. ч.: 
</t>
    </r>
    <r>
      <rPr>
        <b/>
        <sz val="15"/>
        <color theme="1"/>
        <rFont val="Times New Roman"/>
        <family val="1"/>
        <charset val="204"/>
      </rPr>
      <t>бюджет м. Києва</t>
    </r>
    <r>
      <rPr>
        <sz val="15"/>
        <color theme="1"/>
        <rFont val="Times New Roman"/>
        <family val="1"/>
        <charset val="204"/>
      </rPr>
      <t xml:space="preserve">:
                 </t>
    </r>
    <r>
      <rPr>
        <b/>
        <sz val="15"/>
        <color theme="1"/>
        <rFont val="Times New Roman"/>
        <family val="1"/>
        <charset val="204"/>
      </rPr>
      <t>4 000,0</t>
    </r>
    <r>
      <rPr>
        <sz val="15"/>
        <color theme="1"/>
        <rFont val="Times New Roman"/>
        <family val="1"/>
        <charset val="204"/>
      </rPr>
      <t xml:space="preserve">
2019 рік - 1 000,0;
2020 рік - 1 000,0;
2021 рік - 1 000,0;
2022 рік - 1 000,0</t>
    </r>
  </si>
  <si>
    <r>
      <rPr>
        <b/>
        <sz val="15"/>
        <color theme="1"/>
        <rFont val="Times New Roman"/>
        <family val="1"/>
        <charset val="204"/>
      </rPr>
      <t>Всього: 2 000,0</t>
    </r>
    <r>
      <rPr>
        <sz val="15"/>
        <color theme="1"/>
        <rFont val="Times New Roman"/>
        <family val="1"/>
        <charset val="204"/>
      </rPr>
      <t xml:space="preserve">
в т. ч.: 
</t>
    </r>
    <r>
      <rPr>
        <b/>
        <sz val="15"/>
        <color theme="1"/>
        <rFont val="Times New Roman"/>
        <family val="1"/>
        <charset val="204"/>
      </rPr>
      <t>бюджет м. Києва:
              2 000,0</t>
    </r>
    <r>
      <rPr>
        <sz val="15"/>
        <color theme="1"/>
        <rFont val="Times New Roman"/>
        <family val="1"/>
        <charset val="204"/>
      </rPr>
      <t xml:space="preserve">
2019 рік - 500,0;
2020 рік - 500,0;
2021 рік - 500,0;
2022 рік - 500,0</t>
    </r>
  </si>
  <si>
    <r>
      <rPr>
        <b/>
        <sz val="15"/>
        <color theme="1"/>
        <rFont val="Times New Roman"/>
        <family val="1"/>
        <charset val="204"/>
      </rPr>
      <t>Всього: 1 200,0</t>
    </r>
    <r>
      <rPr>
        <sz val="15"/>
        <color theme="1"/>
        <rFont val="Times New Roman"/>
        <family val="1"/>
        <charset val="204"/>
      </rPr>
      <t xml:space="preserve">
в т. ч.: 
</t>
    </r>
    <r>
      <rPr>
        <b/>
        <sz val="15"/>
        <color theme="1"/>
        <rFont val="Times New Roman"/>
        <family val="1"/>
        <charset val="204"/>
      </rPr>
      <t>бюджет м. Києва:
              1 200,0</t>
    </r>
    <r>
      <rPr>
        <sz val="15"/>
        <color theme="1"/>
        <rFont val="Times New Roman"/>
        <family val="1"/>
        <charset val="204"/>
      </rPr>
      <t xml:space="preserve">
2019 рік - 300,0;
2020 рік - 300,0;
2021 рік - 300,0;
2022 рік - 300,0</t>
    </r>
  </si>
  <si>
    <r>
      <rPr>
        <b/>
        <sz val="15"/>
        <color theme="1"/>
        <rFont val="Times New Roman"/>
        <family val="1"/>
        <charset val="204"/>
      </rPr>
      <t>Всього: 1 400,0</t>
    </r>
    <r>
      <rPr>
        <sz val="15"/>
        <color theme="1"/>
        <rFont val="Times New Roman"/>
        <family val="1"/>
        <charset val="204"/>
      </rPr>
      <t xml:space="preserve">
в т. ч.: 
</t>
    </r>
    <r>
      <rPr>
        <b/>
        <sz val="15"/>
        <color theme="1"/>
        <rFont val="Times New Roman"/>
        <family val="1"/>
        <charset val="204"/>
      </rPr>
      <t>бюджет м. Києва:
              1 400,0</t>
    </r>
    <r>
      <rPr>
        <sz val="15"/>
        <color theme="1"/>
        <rFont val="Times New Roman"/>
        <family val="1"/>
        <charset val="204"/>
      </rPr>
      <t xml:space="preserve">
2019 рік - 350,0;
2020 рік - 350,0;
2021 рік - 350,0;
2022 рік - 350,0</t>
    </r>
  </si>
  <si>
    <r>
      <t>Всього: 1 600,0</t>
    </r>
    <r>
      <rPr>
        <sz val="15"/>
        <color theme="1"/>
        <rFont val="Times New Roman"/>
        <family val="1"/>
        <charset val="204"/>
      </rPr>
      <t xml:space="preserve">
в т. ч.: 
</t>
    </r>
    <r>
      <rPr>
        <b/>
        <sz val="15"/>
        <color theme="1"/>
        <rFont val="Times New Roman"/>
        <family val="1"/>
        <charset val="204"/>
      </rPr>
      <t>бюджет м. Києва:
              1 600,0</t>
    </r>
    <r>
      <rPr>
        <sz val="15"/>
        <color theme="1"/>
        <rFont val="Times New Roman"/>
        <family val="1"/>
        <charset val="204"/>
      </rPr>
      <t xml:space="preserve">
2019 рік - 400,0;
2020 рік - 400,0;
2021 рік - 400,0;
2022 рік - 400,0</t>
    </r>
  </si>
  <si>
    <r>
      <rPr>
        <b/>
        <sz val="15"/>
        <color theme="1"/>
        <rFont val="Times New Roman"/>
        <family val="1"/>
        <charset val="204"/>
      </rPr>
      <t>Всього:   52 800,0</t>
    </r>
    <r>
      <rPr>
        <sz val="15"/>
        <color theme="1"/>
        <rFont val="Times New Roman"/>
        <family val="1"/>
        <charset val="204"/>
      </rPr>
      <t xml:space="preserve">
2019 рік - 12 000,0;
2020 рік - 12 000,0;
2021 рік - 16 800,0;
2022 рік - 12 000,0;
в т. ч.: 
</t>
    </r>
    <r>
      <rPr>
        <b/>
        <sz val="15"/>
        <color theme="1"/>
        <rFont val="Times New Roman"/>
        <family val="1"/>
        <charset val="204"/>
      </rPr>
      <t>бюджет м. Києва:
                 8 800,0</t>
    </r>
    <r>
      <rPr>
        <sz val="15"/>
        <color theme="1"/>
        <rFont val="Times New Roman"/>
        <family val="1"/>
        <charset val="204"/>
      </rPr>
      <t xml:space="preserve">
2019 рік - 2 000,0;
2020 рік - 2 000,0;
2021 рік - 2 800,0;
2022 рік - 2 000,0
</t>
    </r>
    <r>
      <rPr>
        <b/>
        <sz val="15"/>
        <color theme="1"/>
        <rFont val="Times New Roman"/>
        <family val="1"/>
        <charset val="204"/>
      </rPr>
      <t>залучені кошти (в т. ч. кредитні кошти ЄІБ):       44 000,0</t>
    </r>
    <r>
      <rPr>
        <sz val="15"/>
        <color theme="1"/>
        <rFont val="Times New Roman"/>
        <family val="1"/>
        <charset val="204"/>
      </rPr>
      <t xml:space="preserve">
2019 рік - 10 000,0;
2020 рік - 10 000,0;
2021 рік - 14 000,0;
2022 рік - 10 000,0</t>
    </r>
  </si>
  <si>
    <r>
      <rPr>
        <b/>
        <sz val="15"/>
        <rFont val="Times New Roman"/>
        <family val="1"/>
        <charset val="204"/>
      </rPr>
      <t>Всього:   601 000,0</t>
    </r>
    <r>
      <rPr>
        <sz val="15"/>
        <rFont val="Times New Roman"/>
        <family val="1"/>
        <charset val="204"/>
      </rPr>
      <t xml:space="preserve">
2019 рік -   61 000,0;
2020 рік - 240 000,0;
2021 рік - 240 000,0;
2022 рік -   60 000,0;
в т. ч.: 
</t>
    </r>
    <r>
      <rPr>
        <b/>
        <sz val="15"/>
        <rFont val="Times New Roman"/>
        <family val="1"/>
        <charset val="204"/>
      </rPr>
      <t>бюджет м. Києва:
               101 000,0</t>
    </r>
    <r>
      <rPr>
        <sz val="15"/>
        <rFont val="Times New Roman"/>
        <family val="1"/>
        <charset val="204"/>
      </rPr>
      <t xml:space="preserve">
2019 рік - 11 000,0;
2020 рік - 40 000,0;
2021 рік - 40 000,0;
2022 рік - 10 000,0
</t>
    </r>
    <r>
      <rPr>
        <b/>
        <sz val="15"/>
        <rFont val="Times New Roman"/>
        <family val="1"/>
        <charset val="204"/>
      </rPr>
      <t>залучені кошти (в т. ч. кредитні кошти ЄІБ):       500 000,0</t>
    </r>
    <r>
      <rPr>
        <sz val="15"/>
        <rFont val="Times New Roman"/>
        <family val="1"/>
        <charset val="204"/>
      </rPr>
      <t xml:space="preserve">
2019 рік -   50 000,0;
2020 рік - 200 000,0;
2021 рік - 200 000,0;
2022 рік -   50 000,0</t>
    </r>
  </si>
  <si>
    <r>
      <rPr>
        <b/>
        <sz val="15"/>
        <color theme="1"/>
        <rFont val="Times New Roman"/>
        <family val="1"/>
        <charset val="204"/>
      </rPr>
      <t>Всього:   67 370,0</t>
    </r>
    <r>
      <rPr>
        <sz val="15"/>
        <color theme="1"/>
        <rFont val="Times New Roman"/>
        <family val="1"/>
        <charset val="204"/>
      </rPr>
      <t xml:space="preserve">
2019 рік - 10 000,0;
2020 рік -  17 000,0;
2021 рік -  22 370,0;
2022 рік -  18 000,0
в т. ч.: 
</t>
    </r>
    <r>
      <rPr>
        <b/>
        <sz val="15"/>
        <color theme="1"/>
        <rFont val="Times New Roman"/>
        <family val="1"/>
        <charset val="204"/>
      </rPr>
      <t>бюджет м. Києва:
                 27 370,0</t>
    </r>
    <r>
      <rPr>
        <sz val="15"/>
        <color theme="1"/>
        <rFont val="Times New Roman"/>
        <family val="1"/>
        <charset val="204"/>
      </rPr>
      <t xml:space="preserve">
2019 рік - 10 000,0;
2020 рік -   7 000,0;
2021 рік -   7 370,0;
2022 рік -   3 000,0
</t>
    </r>
    <r>
      <rPr>
        <b/>
        <sz val="15"/>
        <color theme="1"/>
        <rFont val="Times New Roman"/>
        <family val="1"/>
        <charset val="204"/>
      </rPr>
      <t>залучені кошти (в т. ч. кредитні кошти ЄІБ):       40 000,0</t>
    </r>
    <r>
      <rPr>
        <sz val="15"/>
        <color theme="1"/>
        <rFont val="Times New Roman"/>
        <family val="1"/>
        <charset val="204"/>
      </rPr>
      <t xml:space="preserve">
2020 рік - 10 000,0;
2021 рік - 15 000,0;
2022 рік - 15 000,0</t>
    </r>
  </si>
  <si>
    <r>
      <rPr>
        <b/>
        <sz val="15"/>
        <color theme="1"/>
        <rFont val="Times New Roman"/>
        <family val="1"/>
        <charset val="204"/>
      </rPr>
      <t>Всього: 100 441,0</t>
    </r>
    <r>
      <rPr>
        <sz val="15"/>
        <color theme="1"/>
        <rFont val="Times New Roman"/>
        <family val="1"/>
        <charset val="204"/>
      </rPr>
      <t xml:space="preserve">
в т. ч.: 
</t>
    </r>
    <r>
      <rPr>
        <b/>
        <sz val="15"/>
        <color theme="1"/>
        <rFont val="Times New Roman"/>
        <family val="1"/>
        <charset val="204"/>
      </rPr>
      <t>бюджет м. Києва:
               100 441,0</t>
    </r>
    <r>
      <rPr>
        <sz val="15"/>
        <color theme="1"/>
        <rFont val="Times New Roman"/>
        <family val="1"/>
        <charset val="204"/>
      </rPr>
      <t xml:space="preserve">
2019 рік -   9 980,0;
2020 рік - 20 461,0;
2021 рік - 35 000,0;
2022 рік - 35 000,0</t>
    </r>
  </si>
  <si>
    <r>
      <rPr>
        <b/>
        <sz val="15"/>
        <color theme="1"/>
        <rFont val="Times New Roman"/>
        <family val="1"/>
        <charset val="204"/>
      </rPr>
      <t>Всього:   288 000,0</t>
    </r>
    <r>
      <rPr>
        <sz val="15"/>
        <color theme="1"/>
        <rFont val="Times New Roman"/>
        <family val="1"/>
        <charset val="204"/>
      </rPr>
      <t xml:space="preserve">
2021 рік -   48 000,0;
2022 рік - 240 000,0
в т. ч.: 
</t>
    </r>
    <r>
      <rPr>
        <b/>
        <sz val="15"/>
        <color theme="1"/>
        <rFont val="Times New Roman"/>
        <family val="1"/>
        <charset val="204"/>
      </rPr>
      <t>бюджет м. Києва:
                 48 000,0</t>
    </r>
    <r>
      <rPr>
        <sz val="15"/>
        <color theme="1"/>
        <rFont val="Times New Roman"/>
        <family val="1"/>
        <charset val="204"/>
      </rPr>
      <t xml:space="preserve">
2021 рік -   8 000,0;
2022 рік - 40 000,0
</t>
    </r>
    <r>
      <rPr>
        <b/>
        <sz val="15"/>
        <color theme="1"/>
        <rFont val="Times New Roman"/>
        <family val="1"/>
        <charset val="204"/>
      </rPr>
      <t>залучені кошти (в т. ч. кредитні кошти ЄІБ):       240 000,0</t>
    </r>
    <r>
      <rPr>
        <sz val="15"/>
        <color theme="1"/>
        <rFont val="Times New Roman"/>
        <family val="1"/>
        <charset val="204"/>
      </rPr>
      <t xml:space="preserve">
2021 рік -   40 000,0;
2022 рік - 200 000,0</t>
    </r>
  </si>
  <si>
    <r>
      <rPr>
        <b/>
        <sz val="15"/>
        <rFont val="Times New Roman"/>
        <family val="1"/>
        <charset val="204"/>
      </rPr>
      <t>Всього:   58 000,0</t>
    </r>
    <r>
      <rPr>
        <sz val="15"/>
        <rFont val="Times New Roman"/>
        <family val="1"/>
        <charset val="204"/>
      </rPr>
      <t xml:space="preserve">
2019 рік - 16 000,0;
2020 рік - 21 000,0;
2021 рік - 21 000,0
в т. ч.: 
</t>
    </r>
    <r>
      <rPr>
        <b/>
        <sz val="15"/>
        <rFont val="Times New Roman"/>
        <family val="1"/>
        <charset val="204"/>
      </rPr>
      <t>бюджет м. Києва:
               18 000,0</t>
    </r>
    <r>
      <rPr>
        <sz val="15"/>
        <rFont val="Times New Roman"/>
        <family val="1"/>
        <charset val="204"/>
      </rPr>
      <t xml:space="preserve">
2019 рік - 6 000,0;
2020 рік - 6 000,0;
2021 рік - 6 000,0
</t>
    </r>
    <r>
      <rPr>
        <b/>
        <sz val="15"/>
        <rFont val="Times New Roman"/>
        <family val="1"/>
        <charset val="204"/>
      </rPr>
      <t>залучені кошти (в т. ч. кредитні кошти ЄІБ):       40 000,0</t>
    </r>
    <r>
      <rPr>
        <sz val="15"/>
        <rFont val="Times New Roman"/>
        <family val="1"/>
        <charset val="204"/>
      </rPr>
      <t xml:space="preserve">
2019 рік - 10 000,0;
2020 рік - 15 000,0;
2021 рік - 15 000,0</t>
    </r>
  </si>
  <si>
    <r>
      <rPr>
        <b/>
        <sz val="15"/>
        <color theme="1"/>
        <rFont val="Times New Roman"/>
        <family val="1"/>
        <charset val="204"/>
      </rPr>
      <t>Всього:   36 750,0</t>
    </r>
    <r>
      <rPr>
        <sz val="15"/>
        <color theme="1"/>
        <rFont val="Times New Roman"/>
        <family val="1"/>
        <charset val="204"/>
      </rPr>
      <t xml:space="preserve">
в т. ч.: 
</t>
    </r>
    <r>
      <rPr>
        <b/>
        <sz val="15"/>
        <color theme="1"/>
        <rFont val="Times New Roman"/>
        <family val="1"/>
        <charset val="204"/>
      </rPr>
      <t>бюджет м. Києва:
                 36 750,0</t>
    </r>
    <r>
      <rPr>
        <sz val="15"/>
        <color theme="1"/>
        <rFont val="Times New Roman"/>
        <family val="1"/>
        <charset val="204"/>
      </rPr>
      <t xml:space="preserve">
2019 рік -   6 750,0;
2020 рік - 10 000,0;
2021 рік - 10 000,0;
2022 рік - 10 000,0</t>
    </r>
  </si>
  <si>
    <r>
      <rPr>
        <b/>
        <sz val="15"/>
        <color theme="1"/>
        <rFont val="Times New Roman"/>
        <family val="1"/>
        <charset val="204"/>
      </rPr>
      <t>Всього: 155 600,0</t>
    </r>
    <r>
      <rPr>
        <sz val="15"/>
        <color theme="1"/>
        <rFont val="Times New Roman"/>
        <family val="1"/>
        <charset val="204"/>
      </rPr>
      <t xml:space="preserve">
в т. ч.: 
</t>
    </r>
    <r>
      <rPr>
        <b/>
        <sz val="15"/>
        <color theme="1"/>
        <rFont val="Times New Roman"/>
        <family val="1"/>
        <charset val="204"/>
      </rPr>
      <t>бюджет м. Києва:
               155 600,0</t>
    </r>
    <r>
      <rPr>
        <sz val="15"/>
        <color theme="1"/>
        <rFont val="Times New Roman"/>
        <family val="1"/>
        <charset val="204"/>
      </rPr>
      <t xml:space="preserve">
2019 рік - 35 000,0;
2020 рік - 35 000,0;
2021 рік - 42 800,0;
2022 рік - 42 800,0</t>
    </r>
  </si>
  <si>
    <r>
      <rPr>
        <b/>
        <sz val="15"/>
        <color theme="1"/>
        <rFont val="Times New Roman"/>
        <family val="1"/>
        <charset val="204"/>
      </rPr>
      <t>Всього:   6 600,0</t>
    </r>
    <r>
      <rPr>
        <sz val="15"/>
        <color theme="1"/>
        <rFont val="Times New Roman"/>
        <family val="1"/>
        <charset val="204"/>
      </rPr>
      <t xml:space="preserve">
в т. ч.: 
</t>
    </r>
    <r>
      <rPr>
        <b/>
        <sz val="15"/>
        <color theme="1"/>
        <rFont val="Times New Roman"/>
        <family val="1"/>
        <charset val="204"/>
      </rPr>
      <t>бюджет м. Києва:
                 6 600,0</t>
    </r>
    <r>
      <rPr>
        <sz val="15"/>
        <color theme="1"/>
        <rFont val="Times New Roman"/>
        <family val="1"/>
        <charset val="204"/>
      </rPr>
      <t xml:space="preserve">
2019 рік - 2 100,0;
2020 рік - 2 200,0;
2021 рік - 2 300,0</t>
    </r>
  </si>
  <si>
    <r>
      <rPr>
        <b/>
        <sz val="15"/>
        <color theme="1"/>
        <rFont val="Times New Roman"/>
        <family val="1"/>
        <charset val="204"/>
      </rPr>
      <t>Всього:   5 700,0</t>
    </r>
    <r>
      <rPr>
        <sz val="15"/>
        <color theme="1"/>
        <rFont val="Times New Roman"/>
        <family val="1"/>
        <charset val="204"/>
      </rPr>
      <t xml:space="preserve">
в т. ч.: 
</t>
    </r>
    <r>
      <rPr>
        <b/>
        <sz val="15"/>
        <color theme="1"/>
        <rFont val="Times New Roman"/>
        <family val="1"/>
        <charset val="204"/>
      </rPr>
      <t>бюджет м. Києва:
                 5 700,0</t>
    </r>
    <r>
      <rPr>
        <sz val="15"/>
        <color theme="1"/>
        <rFont val="Times New Roman"/>
        <family val="1"/>
        <charset val="204"/>
      </rPr>
      <t xml:space="preserve">
2019 рік -    900,0;
2020 рік - 1 200,0;
2021 рік - 1 500,0;
2022 рік - 2 100,0</t>
    </r>
  </si>
  <si>
    <r>
      <rPr>
        <b/>
        <i/>
        <sz val="15"/>
        <color theme="1"/>
        <rFont val="Times New Roman"/>
        <family val="1"/>
        <charset val="204"/>
      </rPr>
      <t>Всього:      950,0</t>
    </r>
    <r>
      <rPr>
        <i/>
        <sz val="15"/>
        <color theme="1"/>
        <rFont val="Times New Roman"/>
        <family val="1"/>
        <charset val="204"/>
      </rPr>
      <t xml:space="preserve">
в т. ч.: 
</t>
    </r>
    <r>
      <rPr>
        <b/>
        <i/>
        <sz val="15"/>
        <color theme="1"/>
        <rFont val="Times New Roman"/>
        <family val="1"/>
        <charset val="204"/>
      </rPr>
      <t>бюджет м. Києва:
                   950,0</t>
    </r>
    <r>
      <rPr>
        <i/>
        <sz val="15"/>
        <color theme="1"/>
        <rFont val="Times New Roman"/>
        <family val="1"/>
        <charset val="204"/>
      </rPr>
      <t xml:space="preserve">
2019 рік - 150,0;
2020 рік - 200,0;
2021 рік - 250,0;
2022 рік - 350,0</t>
    </r>
  </si>
  <si>
    <r>
      <rPr>
        <b/>
        <i/>
        <sz val="15"/>
        <color theme="1"/>
        <rFont val="Times New Roman"/>
        <family val="1"/>
        <charset val="204"/>
      </rPr>
      <t>Всього:     950,0</t>
    </r>
    <r>
      <rPr>
        <i/>
        <sz val="15"/>
        <color theme="1"/>
        <rFont val="Times New Roman"/>
        <family val="1"/>
        <charset val="204"/>
      </rPr>
      <t xml:space="preserve">
в т. ч.: 
</t>
    </r>
    <r>
      <rPr>
        <b/>
        <i/>
        <sz val="15"/>
        <color theme="1"/>
        <rFont val="Times New Roman"/>
        <family val="1"/>
        <charset val="204"/>
      </rPr>
      <t>бюджет м. Києва:
                   950,0</t>
    </r>
    <r>
      <rPr>
        <i/>
        <sz val="15"/>
        <color theme="1"/>
        <rFont val="Times New Roman"/>
        <family val="1"/>
        <charset val="204"/>
      </rPr>
      <t xml:space="preserve">
2019 рік - 150,0;
2020 рік - 200,0;
2021 рік - 250,0;
2022 рік - 350,0</t>
    </r>
  </si>
  <si>
    <r>
      <rPr>
        <b/>
        <sz val="15"/>
        <color theme="1"/>
        <rFont val="Times New Roman"/>
        <family val="1"/>
        <charset val="204"/>
      </rPr>
      <t>Всього: 12 000,0</t>
    </r>
    <r>
      <rPr>
        <sz val="15"/>
        <color theme="1"/>
        <rFont val="Times New Roman"/>
        <family val="1"/>
        <charset val="204"/>
      </rPr>
      <t xml:space="preserve">
в т. ч.: 
</t>
    </r>
    <r>
      <rPr>
        <b/>
        <sz val="15"/>
        <color theme="1"/>
        <rFont val="Times New Roman"/>
        <family val="1"/>
        <charset val="204"/>
      </rPr>
      <t>бюджет м. Києва:
               12 000,0</t>
    </r>
    <r>
      <rPr>
        <sz val="15"/>
        <color theme="1"/>
        <rFont val="Times New Roman"/>
        <family val="1"/>
        <charset val="204"/>
      </rPr>
      <t xml:space="preserve">
2019 рік - 3 000,0;
2020 рік - 3 000,0;
2021 рік - 3 000,0;
2022 рік - 3 000,0</t>
    </r>
  </si>
  <si>
    <r>
      <rPr>
        <b/>
        <sz val="15"/>
        <color theme="1"/>
        <rFont val="Times New Roman"/>
        <family val="1"/>
        <charset val="204"/>
      </rPr>
      <t>Всього:  26 226,4</t>
    </r>
    <r>
      <rPr>
        <sz val="15"/>
        <color theme="1"/>
        <rFont val="Times New Roman"/>
        <family val="1"/>
        <charset val="204"/>
      </rPr>
      <t xml:space="preserve">
в т. ч.: 
</t>
    </r>
    <r>
      <rPr>
        <b/>
        <sz val="15"/>
        <color theme="1"/>
        <rFont val="Times New Roman"/>
        <family val="1"/>
        <charset val="204"/>
      </rPr>
      <t>бюджет м. Києва:
                26 226,4</t>
    </r>
    <r>
      <rPr>
        <sz val="15"/>
        <color theme="1"/>
        <rFont val="Times New Roman"/>
        <family val="1"/>
        <charset val="204"/>
      </rPr>
      <t xml:space="preserve">
2019 рік -  1 280,0;
2020 рік - 10 000,0;
2021 рік - 14 946,4</t>
    </r>
  </si>
  <si>
    <r>
      <rPr>
        <b/>
        <sz val="15"/>
        <color theme="1"/>
        <rFont val="Times New Roman"/>
        <family val="1"/>
        <charset val="204"/>
      </rPr>
      <t>Всього: 141 030,0</t>
    </r>
    <r>
      <rPr>
        <sz val="15"/>
        <color theme="1"/>
        <rFont val="Times New Roman"/>
        <family val="1"/>
        <charset val="204"/>
      </rPr>
      <t xml:space="preserve">
в т. ч.: 
</t>
    </r>
    <r>
      <rPr>
        <b/>
        <sz val="15"/>
        <color theme="1"/>
        <rFont val="Times New Roman"/>
        <family val="1"/>
        <charset val="204"/>
      </rPr>
      <t>бюджет м. Києва:
               141 030,0</t>
    </r>
    <r>
      <rPr>
        <sz val="15"/>
        <color theme="1"/>
        <rFont val="Times New Roman"/>
        <family val="1"/>
        <charset val="204"/>
      </rPr>
      <t xml:space="preserve">
2019 рік - 34 530,0;
2020 рік - 24 300,0;
2021 рік - 36 600,0;
2022 рік - 45 600,0</t>
    </r>
  </si>
  <si>
    <r>
      <rPr>
        <b/>
        <sz val="15"/>
        <color theme="1"/>
        <rFont val="Times New Roman"/>
        <family val="1"/>
        <charset val="204"/>
      </rPr>
      <t>Всього:   1 000,0</t>
    </r>
    <r>
      <rPr>
        <sz val="15"/>
        <color theme="1"/>
        <rFont val="Times New Roman"/>
        <family val="1"/>
        <charset val="204"/>
      </rPr>
      <t xml:space="preserve">
в т. ч.: 
</t>
    </r>
    <r>
      <rPr>
        <b/>
        <sz val="15"/>
        <color theme="1"/>
        <rFont val="Times New Roman"/>
        <family val="1"/>
        <charset val="204"/>
      </rPr>
      <t>бюджет м. Києва:
                 1 000,0</t>
    </r>
    <r>
      <rPr>
        <sz val="15"/>
        <color theme="1"/>
        <rFont val="Times New Roman"/>
        <family val="1"/>
        <charset val="204"/>
      </rPr>
      <t xml:space="preserve">
2019 рік - 1 000,0</t>
    </r>
  </si>
  <si>
    <r>
      <rPr>
        <b/>
        <sz val="15"/>
        <color theme="1"/>
        <rFont val="Times New Roman"/>
        <family val="1"/>
        <charset val="204"/>
      </rPr>
      <t>Всього:  200,0</t>
    </r>
    <r>
      <rPr>
        <sz val="15"/>
        <color theme="1"/>
        <rFont val="Times New Roman"/>
        <family val="1"/>
        <charset val="204"/>
      </rPr>
      <t xml:space="preserve">
в т. ч.:</t>
    </r>
    <r>
      <rPr>
        <b/>
        <sz val="15"/>
        <color theme="1"/>
        <rFont val="Times New Roman"/>
        <family val="1"/>
        <charset val="204"/>
      </rPr>
      <t xml:space="preserve"> 
бюджет м. Києва:
                 200,0</t>
    </r>
    <r>
      <rPr>
        <sz val="15"/>
        <color theme="1"/>
        <rFont val="Times New Roman"/>
        <family val="1"/>
        <charset val="204"/>
      </rPr>
      <t xml:space="preserve">
2019 рік - 100,0;
2020 рік - 100,0</t>
    </r>
  </si>
  <si>
    <r>
      <rPr>
        <b/>
        <sz val="15"/>
        <color theme="1"/>
        <rFont val="Times New Roman"/>
        <family val="1"/>
        <charset val="204"/>
      </rPr>
      <t>Всього:   73 505,0</t>
    </r>
    <r>
      <rPr>
        <sz val="15"/>
        <color theme="1"/>
        <rFont val="Times New Roman"/>
        <family val="1"/>
        <charset val="204"/>
      </rPr>
      <t xml:space="preserve">
в т. ч.: 
</t>
    </r>
    <r>
      <rPr>
        <b/>
        <sz val="15"/>
        <color theme="1"/>
        <rFont val="Times New Roman"/>
        <family val="1"/>
        <charset val="204"/>
      </rPr>
      <t>бюджет м. Києва:
                 73 505,0</t>
    </r>
    <r>
      <rPr>
        <sz val="15"/>
        <color theme="1"/>
        <rFont val="Times New Roman"/>
        <family val="1"/>
        <charset val="204"/>
      </rPr>
      <t xml:space="preserve">
2019 рік - 38 505,0;
2020 рік - 15 000,0;
2021 рік - 10 000,0;
2022 рік - 10 000,0</t>
    </r>
  </si>
  <si>
    <r>
      <rPr>
        <b/>
        <sz val="15"/>
        <color theme="1"/>
        <rFont val="Times New Roman"/>
        <family val="1"/>
        <charset val="204"/>
      </rPr>
      <t>Всього:   6 500,0</t>
    </r>
    <r>
      <rPr>
        <sz val="15"/>
        <color theme="1"/>
        <rFont val="Times New Roman"/>
        <family val="1"/>
        <charset val="204"/>
      </rPr>
      <t xml:space="preserve">
в т. ч.: 
</t>
    </r>
    <r>
      <rPr>
        <b/>
        <sz val="15"/>
        <color theme="1"/>
        <rFont val="Times New Roman"/>
        <family val="1"/>
        <charset val="204"/>
      </rPr>
      <t>бюджет м. Києва:
                 6 500,0</t>
    </r>
    <r>
      <rPr>
        <sz val="15"/>
        <color theme="1"/>
        <rFont val="Times New Roman"/>
        <family val="1"/>
        <charset val="204"/>
      </rPr>
      <t xml:space="preserve">
2019 рік - 2 000,0;
2020 рік - 1 500,0;
2021 рік - 1 500,0;
2022 рік - 1 500,0</t>
    </r>
  </si>
  <si>
    <r>
      <rPr>
        <b/>
        <sz val="15"/>
        <color theme="1"/>
        <rFont val="Times New Roman"/>
        <family val="1"/>
        <charset val="204"/>
      </rPr>
      <t xml:space="preserve">бюджет м. Києва:
        1 310 860,9
</t>
    </r>
    <r>
      <rPr>
        <sz val="15"/>
        <color theme="1"/>
        <rFont val="Times New Roman"/>
        <family val="1"/>
        <charset val="204"/>
      </rPr>
      <t xml:space="preserve"> в т. ч.:
2019 – 320 477,6;
2020 – 319 165,9;
2021 – 346 714,3;
2022 – 324 503,1</t>
    </r>
  </si>
  <si>
    <r>
      <rPr>
        <b/>
        <sz val="15"/>
        <rFont val="Times New Roman"/>
        <family val="1"/>
        <charset val="204"/>
      </rPr>
      <t>Всього:   48 200,0</t>
    </r>
    <r>
      <rPr>
        <sz val="15"/>
        <rFont val="Times New Roman"/>
        <family val="1"/>
        <charset val="204"/>
      </rPr>
      <t xml:space="preserve">
2019 рік - 12 200,0;
2020 рік - 24 000,0;
2021 рік - 12 000,0;
в т. ч.:</t>
    </r>
    <r>
      <rPr>
        <b/>
        <sz val="15"/>
        <rFont val="Times New Roman"/>
        <family val="1"/>
        <charset val="204"/>
      </rPr>
      <t xml:space="preserve"> 
бюджет м. Києва:
                 8 200,0</t>
    </r>
    <r>
      <rPr>
        <sz val="15"/>
        <rFont val="Times New Roman"/>
        <family val="1"/>
        <charset val="204"/>
      </rPr>
      <t xml:space="preserve">
2019 рік - 2 200,0;
2020 рік - 4 000,0;
2021 рік - 2 000,0;
</t>
    </r>
    <r>
      <rPr>
        <b/>
        <sz val="15"/>
        <rFont val="Times New Roman"/>
        <family val="1"/>
        <charset val="204"/>
      </rPr>
      <t>залучені кошти (в т. ч. кредитні кошти ЄІБ):       40 000,0</t>
    </r>
    <r>
      <rPr>
        <sz val="15"/>
        <rFont val="Times New Roman"/>
        <family val="1"/>
        <charset val="204"/>
      </rPr>
      <t xml:space="preserve">
2019 рік - 10 000,0;
2020 рік - 20 000,0;
2021 рік - 10 000,0</t>
    </r>
  </si>
  <si>
    <r>
      <rPr>
        <b/>
        <sz val="15"/>
        <color theme="1"/>
        <rFont val="Times New Roman"/>
        <family val="1"/>
        <charset val="204"/>
      </rPr>
      <t>Всього: 292 600,0</t>
    </r>
    <r>
      <rPr>
        <sz val="15"/>
        <color theme="1"/>
        <rFont val="Times New Roman"/>
        <family val="1"/>
        <charset val="204"/>
      </rPr>
      <t xml:space="preserve">
2019 рік - 80 000,0;
2020 рік - 79 500,0;
2021 рік - 79 500,0;
2022 рік - 53 600,0
в т. ч.: 
</t>
    </r>
    <r>
      <rPr>
        <b/>
        <sz val="15"/>
        <color theme="1"/>
        <rFont val="Times New Roman"/>
        <family val="1"/>
        <charset val="204"/>
      </rPr>
      <t>бюджет м. Києва:
               168 600,0</t>
    </r>
    <r>
      <rPr>
        <sz val="15"/>
        <color theme="1"/>
        <rFont val="Times New Roman"/>
        <family val="1"/>
        <charset val="204"/>
      </rPr>
      <t xml:space="preserve">
2019 рік - 50 000,0;
2020 рік - 39 500,0;
2021 рік - 39 500,0;
2022 рік - 39 600,0;
</t>
    </r>
    <r>
      <rPr>
        <b/>
        <sz val="15"/>
        <color theme="1"/>
        <rFont val="Times New Roman"/>
        <family val="1"/>
        <charset val="204"/>
      </rPr>
      <t>залучені кошти (в т. ч. кредитні кошти ЄІБ):     124 000,0</t>
    </r>
    <r>
      <rPr>
        <sz val="15"/>
        <color theme="1"/>
        <rFont val="Times New Roman"/>
        <family val="1"/>
        <charset val="204"/>
      </rPr>
      <t xml:space="preserve">
2019 рік - 30 000,0;
2020 рік - 40 000,0;
2021 рік - 40 000,0;
2022 рік - 14 000,0</t>
    </r>
  </si>
  <si>
    <r>
      <rPr>
        <b/>
        <sz val="15"/>
        <color theme="1"/>
        <rFont val="Times New Roman"/>
        <family val="1"/>
        <charset val="204"/>
      </rPr>
      <t>Всього:   48 100,0</t>
    </r>
    <r>
      <rPr>
        <sz val="15"/>
        <color theme="1"/>
        <rFont val="Times New Roman"/>
        <family val="1"/>
        <charset val="204"/>
      </rPr>
      <t xml:space="preserve">
2019 рік - 12 100,0;
2020 рік - 12 000,0;
2021 рік - 12 000,0;
2022 рік - 12 000,0;
в т. ч.:
 </t>
    </r>
    <r>
      <rPr>
        <b/>
        <sz val="15"/>
        <color theme="1"/>
        <rFont val="Times New Roman"/>
        <family val="1"/>
        <charset val="204"/>
      </rPr>
      <t>бюджет м. Києва:
                 8 100,0</t>
    </r>
    <r>
      <rPr>
        <sz val="15"/>
        <color theme="1"/>
        <rFont val="Times New Roman"/>
        <family val="1"/>
        <charset val="204"/>
      </rPr>
      <t xml:space="preserve">
2019 рік - 2 100,0;
2020 рік - 2 000,0;
2021 рік - 2 000,0;
2022 рік - 2 000,0;
</t>
    </r>
    <r>
      <rPr>
        <b/>
        <sz val="15"/>
        <color theme="1"/>
        <rFont val="Times New Roman"/>
        <family val="1"/>
        <charset val="204"/>
      </rPr>
      <t>залучені кошти (в т. ч. кредитні кошти ЄІБ):       40 000,0</t>
    </r>
    <r>
      <rPr>
        <sz val="15"/>
        <color theme="1"/>
        <rFont val="Times New Roman"/>
        <family val="1"/>
        <charset val="204"/>
      </rPr>
      <t xml:space="preserve">
2019 рік - 10 000,0;
2020 рік - 10 000,0;
2021 рік - 10 000,0;
2022 рік - 10 000,0</t>
    </r>
  </si>
  <si>
    <r>
      <rPr>
        <b/>
        <sz val="15"/>
        <color theme="1"/>
        <rFont val="Times New Roman"/>
        <family val="1"/>
        <charset val="204"/>
      </rPr>
      <t>Всього:   3 500,0</t>
    </r>
    <r>
      <rPr>
        <sz val="15"/>
        <color theme="1"/>
        <rFont val="Times New Roman"/>
        <family val="1"/>
        <charset val="204"/>
      </rPr>
      <t xml:space="preserve">
в т. ч.: 
</t>
    </r>
    <r>
      <rPr>
        <b/>
        <sz val="15"/>
        <color theme="1"/>
        <rFont val="Times New Roman"/>
        <family val="1"/>
        <charset val="204"/>
      </rPr>
      <t>бюджет м. Києва:
                 3 500,0</t>
    </r>
    <r>
      <rPr>
        <sz val="15"/>
        <color theme="1"/>
        <rFont val="Times New Roman"/>
        <family val="1"/>
        <charset val="204"/>
      </rPr>
      <t xml:space="preserve">
2019 рік -    500,0;
2020 рік - 1 000,0;
2021 рік - 1 000,0;
2022 рік - 1 000,0</t>
    </r>
  </si>
  <si>
    <r>
      <rPr>
        <b/>
        <sz val="15"/>
        <rFont val="Times New Roman"/>
        <family val="1"/>
        <charset val="204"/>
      </rPr>
      <t>Всього:   48 200,0</t>
    </r>
    <r>
      <rPr>
        <sz val="15"/>
        <rFont val="Times New Roman"/>
        <family val="1"/>
        <charset val="204"/>
      </rPr>
      <t xml:space="preserve">
2019 рік - 12 200,0;
2020 рік - 24 000,0;
2021 рік - 12 000,0
в т. ч.:</t>
    </r>
    <r>
      <rPr>
        <b/>
        <sz val="15"/>
        <rFont val="Times New Roman"/>
        <family val="1"/>
        <charset val="204"/>
      </rPr>
      <t xml:space="preserve"> 
бюджет м. Києва: 
                   8 200,0</t>
    </r>
    <r>
      <rPr>
        <sz val="15"/>
        <rFont val="Times New Roman"/>
        <family val="1"/>
        <charset val="204"/>
      </rPr>
      <t xml:space="preserve">
2019 рік -   2 200,0;
2020 рік -   4 000,0;
2021 рік -   2 000,0
</t>
    </r>
    <r>
      <rPr>
        <b/>
        <sz val="15"/>
        <rFont val="Times New Roman"/>
        <family val="1"/>
        <charset val="204"/>
      </rPr>
      <t>інші кошти (кредитні кошти ЄІБ):       40 000,0</t>
    </r>
    <r>
      <rPr>
        <sz val="15"/>
        <rFont val="Times New Roman"/>
        <family val="1"/>
        <charset val="204"/>
      </rPr>
      <t xml:space="preserve">
2019 рік - 10 000,0;
2020 рік - 20 000,0;
2021 рік - 10 000,0</t>
    </r>
  </si>
  <si>
    <r>
      <t>в т. ч.</t>
    </r>
    <r>
      <rPr>
        <b/>
        <sz val="15"/>
        <color theme="1"/>
        <rFont val="Times New Roman"/>
        <family val="1"/>
        <charset val="204"/>
      </rPr>
      <t xml:space="preserve">
бюджет м. Києва:
         1 608 502,3
</t>
    </r>
    <r>
      <rPr>
        <sz val="15"/>
        <color theme="1"/>
        <rFont val="Times New Roman"/>
        <family val="1"/>
        <charset val="204"/>
      </rPr>
      <t xml:space="preserve"> в т. ч.:
2019 – 320 477,6;
2020 – 319 165,9;
2021 – 346 714,3;
2022 – 325 683,6;
2023 – 296 460,9</t>
    </r>
  </si>
  <si>
    <r>
      <rPr>
        <b/>
        <sz val="15"/>
        <color theme="1"/>
        <rFont val="Times New Roman"/>
        <family val="1"/>
        <charset val="204"/>
      </rPr>
      <t>Всього: 135 055,1</t>
    </r>
    <r>
      <rPr>
        <sz val="15"/>
        <color theme="1"/>
        <rFont val="Times New Roman"/>
        <family val="1"/>
        <charset val="204"/>
      </rPr>
      <t xml:space="preserve">
в т. ч.:
</t>
    </r>
    <r>
      <rPr>
        <b/>
        <sz val="15"/>
        <color theme="1"/>
        <rFont val="Times New Roman"/>
        <family val="1"/>
        <charset val="204"/>
      </rPr>
      <t>бюджет м. Києва:
               135 055,1</t>
    </r>
    <r>
      <rPr>
        <sz val="15"/>
        <color theme="1"/>
        <rFont val="Times New Roman"/>
        <family val="1"/>
        <charset val="204"/>
      </rPr>
      <t xml:space="preserve">
2022 рік - 63 800,0; 
2023 рік - 71 255,1</t>
    </r>
  </si>
  <si>
    <r>
      <rPr>
        <b/>
        <sz val="15"/>
        <color theme="1"/>
        <rFont val="Times New Roman"/>
        <family val="1"/>
        <charset val="204"/>
      </rPr>
      <t>Всього: 122 256,2</t>
    </r>
    <r>
      <rPr>
        <sz val="15"/>
        <color theme="1"/>
        <rFont val="Times New Roman"/>
        <family val="1"/>
        <charset val="204"/>
      </rPr>
      <t xml:space="preserve">
в т. ч.: 
</t>
    </r>
    <r>
      <rPr>
        <b/>
        <sz val="15"/>
        <color theme="1"/>
        <rFont val="Times New Roman"/>
        <family val="1"/>
        <charset val="204"/>
      </rPr>
      <t>бюджет м. Києва:
               122 256,2</t>
    </r>
    <r>
      <rPr>
        <sz val="15"/>
        <color theme="1"/>
        <rFont val="Times New Roman"/>
        <family val="1"/>
        <charset val="204"/>
      </rPr>
      <t xml:space="preserve">
2019 рік -   8 954,2;
2020 рік -   9 680,5;
2021 рік - 10 348,8;
2022 рік - 45 941,0;
2023 рік - 47 331,7</t>
    </r>
  </si>
  <si>
    <r>
      <rPr>
        <b/>
        <sz val="15"/>
        <color theme="1"/>
        <rFont val="Times New Roman"/>
        <family val="1"/>
        <charset val="204"/>
      </rPr>
      <t>Всього:   81 092,1</t>
    </r>
    <r>
      <rPr>
        <sz val="15"/>
        <color theme="1"/>
        <rFont val="Times New Roman"/>
        <family val="1"/>
        <charset val="204"/>
      </rPr>
      <t xml:space="preserve">
2019 рік - 12 000,0;
2020 рік - 12 000,0;   
2021 рік - 16 800,0;
</t>
    </r>
    <r>
      <rPr>
        <sz val="15"/>
        <rFont val="Times New Roman"/>
        <family val="1"/>
        <charset val="204"/>
      </rPr>
      <t xml:space="preserve">2022 рік - 15 292,1;
2023 рік - 25 000,0
</t>
    </r>
    <r>
      <rPr>
        <sz val="15"/>
        <color theme="1"/>
        <rFont val="Times New Roman"/>
        <family val="1"/>
        <charset val="204"/>
      </rPr>
      <t xml:space="preserve">в т. ч.: 
</t>
    </r>
    <r>
      <rPr>
        <b/>
        <sz val="15"/>
        <color theme="1"/>
        <rFont val="Times New Roman"/>
        <family val="1"/>
        <charset val="204"/>
      </rPr>
      <t>бюджет м. Києва:
                 47 092,1</t>
    </r>
    <r>
      <rPr>
        <sz val="15"/>
        <color theme="1"/>
        <rFont val="Times New Roman"/>
        <family val="1"/>
        <charset val="204"/>
      </rPr>
      <t xml:space="preserve">
2019 рік -   2 000,0;
2020 рік -   2 000,0;
2021 рік -   2 800,0;
</t>
    </r>
    <r>
      <rPr>
        <sz val="15"/>
        <rFont val="Times New Roman"/>
        <family val="1"/>
        <charset val="204"/>
      </rPr>
      <t xml:space="preserve">2022 рік - 15 292,1;
2023 рік - 25 000,0
</t>
    </r>
    <r>
      <rPr>
        <b/>
        <sz val="15"/>
        <color theme="1"/>
        <rFont val="Times New Roman"/>
        <family val="1"/>
        <charset val="204"/>
      </rPr>
      <t>інші кошти (кредитні кошти ЄІБ):       34 000,0</t>
    </r>
    <r>
      <rPr>
        <sz val="15"/>
        <color theme="1"/>
        <rFont val="Times New Roman"/>
        <family val="1"/>
        <charset val="204"/>
      </rPr>
      <t xml:space="preserve">
2019 рік - 10 000,0;
2020 рік - 10 000,0;
2021 рік - 14 000,0</t>
    </r>
  </si>
  <si>
    <r>
      <rPr>
        <b/>
        <sz val="15"/>
        <color theme="1"/>
        <rFont val="Times New Roman"/>
        <family val="1"/>
        <charset val="204"/>
      </rPr>
      <t>Всього:   76 356,0</t>
    </r>
    <r>
      <rPr>
        <sz val="15"/>
        <color theme="1"/>
        <rFont val="Times New Roman"/>
        <family val="1"/>
        <charset val="204"/>
      </rPr>
      <t xml:space="preserve">
в т. ч.: 
</t>
    </r>
    <r>
      <rPr>
        <b/>
        <sz val="15"/>
        <color theme="1"/>
        <rFont val="Times New Roman"/>
        <family val="1"/>
        <charset val="204"/>
      </rPr>
      <t>бюджет м. Києва:
                 76 356,0</t>
    </r>
    <r>
      <rPr>
        <sz val="15"/>
        <color theme="1"/>
        <rFont val="Times New Roman"/>
        <family val="1"/>
        <charset val="204"/>
      </rPr>
      <t xml:space="preserve">
2022 рік - 38 156,0;
2023 рік - 38 200,0</t>
    </r>
  </si>
  <si>
    <r>
      <rPr>
        <b/>
        <sz val="15"/>
        <color theme="1"/>
        <rFont val="Times New Roman"/>
        <family val="1"/>
        <charset val="204"/>
      </rPr>
      <t>ефективності:</t>
    </r>
    <r>
      <rPr>
        <sz val="15"/>
        <color theme="1"/>
        <rFont val="Times New Roman"/>
        <family val="1"/>
        <charset val="204"/>
      </rPr>
      <t xml:space="preserve">
середні видатки на придбання одного комплекту апаратури зв’язку (РЕ2051) та підключення світлофорних об’єктів до системи центрального пункту керування автоматизованої системи керування дорожнім рухом, тис. грн</t>
    </r>
  </si>
  <si>
    <t>середня видатки на придбання та підключення шафи резервного живлення, тис. грн</t>
  </si>
  <si>
    <r>
      <rPr>
        <b/>
        <sz val="15"/>
        <rFont val="Times New Roman"/>
        <family val="1"/>
        <charset val="204"/>
      </rPr>
      <t>якості:</t>
    </r>
    <r>
      <rPr>
        <sz val="15"/>
        <rFont val="Times New Roman"/>
        <family val="1"/>
        <charset val="204"/>
      </rPr>
      <t xml:space="preserve">
динаміка кількості придбаних комплектів апаратури зв’язку (РЕ2051) та підключення світлофорних об’єктів до системи центрального пункту керування автоматизованої системи керування дорожнім рухом в порівнянні з минулим роком, %</t>
    </r>
  </si>
  <si>
    <t>динаміка кількості придбаних та підключених шафи резервного живлення до попереднього періоду, %</t>
  </si>
  <si>
    <t>Виконувач обов'язків директора Департаменту транспортної інфраструктури                                                                                                                  Віталій ОСЬМАК</t>
  </si>
  <si>
    <t>Виконувач обов'язків директора Департаменту транспортної інфраструктури                                                                                                                                                                                                                                                                                                                              Віталій ОСЬМАК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</si>
</sst>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22" x14ac:knownFonts="1">
    <font>
      <sz val="11"/>
      <color theme="1"/>
      <name val="Calibri"/>
      <family val="2"/>
      <charset val="204"/>
      <scheme val="minor"/>
    </font>
    <font>
      <sz val="15"/>
      <color theme="1"/>
      <name val="Times New Roman"/>
      <family val="1"/>
      <charset val="204"/>
    </font>
    <font>
      <b/>
      <sz val="15"/>
      <color theme="1"/>
      <name val="Times New Roman"/>
      <family val="1"/>
      <charset val="204"/>
    </font>
    <font>
      <sz val="18"/>
      <color theme="1"/>
      <name val="Times New Roman"/>
      <family val="1"/>
      <charset val="204"/>
    </font>
    <font>
      <b/>
      <sz val="18"/>
      <color theme="1"/>
      <name val="Times New Roman"/>
      <family val="1"/>
      <charset val="204"/>
    </font>
    <font>
      <sz val="15"/>
      <name val="Times New Roman"/>
      <family val="1"/>
      <charset val="204"/>
    </font>
    <font>
      <b/>
      <sz val="15"/>
      <name val="Times New Roman"/>
      <family val="1"/>
      <charset val="204"/>
    </font>
    <font>
      <i/>
      <sz val="15"/>
      <color theme="1"/>
      <name val="Times New Roman"/>
      <family val="1"/>
      <charset val="204"/>
    </font>
    <font>
      <i/>
      <sz val="15"/>
      <name val="Times New Roman"/>
      <family val="1"/>
      <charset val="204"/>
    </font>
    <font>
      <b/>
      <i/>
      <sz val="15"/>
      <name val="Times New Roman"/>
      <family val="1"/>
      <charset val="204"/>
    </font>
    <font>
      <sz val="15"/>
      <color rgb="FFC00000"/>
      <name val="Times New Roman"/>
      <family val="1"/>
      <charset val="204"/>
    </font>
    <font>
      <sz val="20"/>
      <color theme="1"/>
      <name val="Times New Roman"/>
      <family val="1"/>
      <charset val="204"/>
    </font>
    <font>
      <sz val="14"/>
      <color theme="1"/>
      <name val="Times New Roman"/>
      <family val="1"/>
      <charset val="204"/>
    </font>
    <font>
      <sz val="15"/>
      <color rgb="FF0070C0"/>
      <name val="Times New Roman"/>
      <family val="1"/>
      <charset val="204"/>
    </font>
    <font>
      <sz val="15"/>
      <color rgb="FF7030A0"/>
      <name val="Times New Roman"/>
      <family val="1"/>
      <charset val="204"/>
    </font>
    <font>
      <i/>
      <sz val="15"/>
      <color rgb="FFC00000"/>
      <name val="Times New Roman"/>
      <family val="1"/>
      <charset val="204"/>
    </font>
    <font>
      <b/>
      <sz val="15"/>
      <color rgb="FFC00000"/>
      <name val="Times New Roman"/>
      <family val="1"/>
      <charset val="204"/>
    </font>
    <font>
      <sz val="15"/>
      <color rgb="FF00B050"/>
      <name val="Times New Roman"/>
      <family val="1"/>
      <charset val="204"/>
    </font>
    <font>
      <b/>
      <i/>
      <sz val="15"/>
      <color theme="1"/>
      <name val="Times New Roman"/>
      <family val="1"/>
      <charset val="204"/>
    </font>
    <font>
      <sz val="15"/>
      <color rgb="FFFF0000"/>
      <name val="Times New Roman"/>
      <family val="1"/>
      <charset val="204"/>
    </font>
    <font>
      <sz val="15"/>
      <color theme="9" tint="-0.249977111117893"/>
      <name val="Times New Roman"/>
      <family val="1"/>
      <charset val="204"/>
    </font>
    <font>
      <sz val="25"/>
      <color theme="1"/>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rgb="FFA9FA26"/>
        <bgColor indexed="64"/>
      </patternFill>
    </fill>
    <fill>
      <patternFill patternType="solid">
        <fgColor rgb="FFFFFF6D"/>
        <bgColor indexed="64"/>
      </patternFill>
    </fill>
    <fill>
      <patternFill patternType="solid">
        <fgColor theme="2" tint="-0.249977111117893"/>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458">
    <xf numFmtId="0" fontId="0" fillId="0" borderId="0" xfId="0"/>
    <xf numFmtId="164" fontId="1" fillId="2" borderId="2" xfId="0" applyNumberFormat="1" applyFont="1" applyFill="1" applyBorder="1" applyAlignment="1">
      <alignment horizontal="right" vertical="center"/>
    </xf>
    <xf numFmtId="0" fontId="6" fillId="2" borderId="2" xfId="0" applyFont="1" applyFill="1" applyBorder="1" applyAlignment="1">
      <alignment horizontal="left" vertical="center"/>
    </xf>
    <xf numFmtId="164" fontId="2" fillId="2" borderId="2" xfId="0" applyNumberFormat="1" applyFont="1" applyFill="1" applyBorder="1" applyAlignment="1">
      <alignment horizontal="right" vertical="center"/>
    </xf>
    <xf numFmtId="164" fontId="5" fillId="2" borderId="2" xfId="0" applyNumberFormat="1" applyFont="1" applyFill="1" applyBorder="1" applyAlignment="1">
      <alignment horizontal="right" vertical="center"/>
    </xf>
    <xf numFmtId="0" fontId="1" fillId="2" borderId="0" xfId="0" applyFont="1" applyFill="1" applyBorder="1"/>
    <xf numFmtId="0" fontId="8" fillId="2" borderId="2" xfId="0" applyFont="1" applyFill="1" applyBorder="1" applyAlignment="1">
      <alignment horizontal="left" vertical="top"/>
    </xf>
    <xf numFmtId="164" fontId="7" fillId="2" borderId="2" xfId="0" applyNumberFormat="1" applyFont="1" applyFill="1" applyBorder="1" applyAlignment="1">
      <alignment horizontal="right" vertical="center"/>
    </xf>
    <xf numFmtId="0" fontId="3" fillId="2" borderId="0" xfId="0" applyFont="1" applyFill="1" applyBorder="1"/>
    <xf numFmtId="0" fontId="7" fillId="2" borderId="0" xfId="0" applyFont="1" applyFill="1" applyBorder="1"/>
    <xf numFmtId="0" fontId="0" fillId="2" borderId="0" xfId="0" applyFill="1" applyBorder="1"/>
    <xf numFmtId="4" fontId="1" fillId="2" borderId="0" xfId="0" applyNumberFormat="1" applyFont="1" applyFill="1" applyBorder="1"/>
    <xf numFmtId="0" fontId="8" fillId="2" borderId="2" xfId="0" applyFont="1" applyFill="1" applyBorder="1" applyAlignment="1">
      <alignment horizontal="left" vertical="center"/>
    </xf>
    <xf numFmtId="0" fontId="1" fillId="2" borderId="0" xfId="0" applyFont="1" applyFill="1" applyBorder="1" applyAlignment="1">
      <alignment vertical="top"/>
    </xf>
    <xf numFmtId="0" fontId="5" fillId="4" borderId="2" xfId="0" applyFont="1" applyFill="1" applyBorder="1" applyAlignment="1">
      <alignment horizontal="left" vertical="top" wrapText="1"/>
    </xf>
    <xf numFmtId="0" fontId="5" fillId="4" borderId="2" xfId="0" applyFont="1" applyFill="1" applyBorder="1" applyAlignment="1">
      <alignment horizontal="center" vertical="center" wrapText="1"/>
    </xf>
    <xf numFmtId="0" fontId="6" fillId="4" borderId="2" xfId="0" applyFont="1" applyFill="1" applyBorder="1" applyAlignment="1">
      <alignment horizontal="left" vertical="center"/>
    </xf>
    <xf numFmtId="3" fontId="5" fillId="4" borderId="2" xfId="0" applyNumberFormat="1" applyFont="1" applyFill="1" applyBorder="1" applyAlignment="1">
      <alignment horizontal="right" vertical="center"/>
    </xf>
    <xf numFmtId="0" fontId="5" fillId="3" borderId="2" xfId="0" applyFont="1" applyFill="1" applyBorder="1" applyAlignment="1">
      <alignment horizontal="left" vertical="top" wrapText="1"/>
    </xf>
    <xf numFmtId="0" fontId="5" fillId="3" borderId="2" xfId="0" applyFont="1" applyFill="1" applyBorder="1" applyAlignment="1">
      <alignment horizontal="center" vertical="center" wrapText="1"/>
    </xf>
    <xf numFmtId="0" fontId="6" fillId="3" borderId="2" xfId="0" applyFont="1" applyFill="1" applyBorder="1" applyAlignment="1">
      <alignment horizontal="left" vertical="center"/>
    </xf>
    <xf numFmtId="3" fontId="1" fillId="4" borderId="2" xfId="0" applyNumberFormat="1" applyFont="1" applyFill="1" applyBorder="1" applyAlignment="1">
      <alignment horizontal="right" vertical="center"/>
    </xf>
    <xf numFmtId="164" fontId="1" fillId="3" borderId="2" xfId="0" applyNumberFormat="1" applyFont="1" applyFill="1" applyBorder="1" applyAlignment="1">
      <alignment horizontal="right" vertical="center"/>
    </xf>
    <xf numFmtId="0" fontId="1" fillId="3" borderId="2" xfId="0" applyFont="1" applyFill="1" applyBorder="1" applyAlignment="1">
      <alignment horizontal="left" vertical="top" wrapText="1"/>
    </xf>
    <xf numFmtId="164" fontId="1" fillId="5" borderId="2" xfId="0" applyNumberFormat="1" applyFont="1" applyFill="1" applyBorder="1" applyAlignment="1">
      <alignment horizontal="right" vertical="center"/>
    </xf>
    <xf numFmtId="0" fontId="5" fillId="6" borderId="2" xfId="0" applyFont="1" applyFill="1" applyBorder="1" applyAlignment="1">
      <alignment horizontal="left" vertical="top" wrapText="1"/>
    </xf>
    <xf numFmtId="0" fontId="5" fillId="6" borderId="2" xfId="0" applyFont="1" applyFill="1" applyBorder="1" applyAlignment="1">
      <alignment horizontal="center" vertical="center" wrapText="1"/>
    </xf>
    <xf numFmtId="0" fontId="5" fillId="6" borderId="2" xfId="0" applyFont="1" applyFill="1" applyBorder="1" applyAlignment="1">
      <alignment horizontal="left" vertical="center"/>
    </xf>
    <xf numFmtId="164" fontId="5" fillId="6" borderId="2" xfId="0" applyNumberFormat="1" applyFont="1" applyFill="1" applyBorder="1" applyAlignment="1">
      <alignment horizontal="right" vertical="center"/>
    </xf>
    <xf numFmtId="165" fontId="5" fillId="6" borderId="2" xfId="0" applyNumberFormat="1" applyFont="1" applyFill="1" applyBorder="1" applyAlignment="1">
      <alignment horizontal="right" vertical="center"/>
    </xf>
    <xf numFmtId="4" fontId="1" fillId="4" borderId="2" xfId="0" applyNumberFormat="1" applyFont="1" applyFill="1" applyBorder="1" applyAlignment="1">
      <alignment horizontal="right" vertical="center"/>
    </xf>
    <xf numFmtId="4" fontId="1" fillId="3" borderId="2" xfId="0" applyNumberFormat="1" applyFont="1" applyFill="1" applyBorder="1" applyAlignment="1">
      <alignment horizontal="right" vertical="center"/>
    </xf>
    <xf numFmtId="4" fontId="5" fillId="3" borderId="2" xfId="0" applyNumberFormat="1" applyFont="1" applyFill="1" applyBorder="1" applyAlignment="1">
      <alignment horizontal="right" vertical="center"/>
    </xf>
    <xf numFmtId="0" fontId="5" fillId="5" borderId="2" xfId="0" applyFont="1" applyFill="1" applyBorder="1" applyAlignment="1">
      <alignment horizontal="left" vertical="top" wrapText="1"/>
    </xf>
    <xf numFmtId="0" fontId="5" fillId="5" borderId="2" xfId="0" applyFont="1" applyFill="1" applyBorder="1" applyAlignment="1">
      <alignment horizontal="center" vertical="center" wrapText="1"/>
    </xf>
    <xf numFmtId="0" fontId="5" fillId="5" borderId="2" xfId="0" applyFont="1" applyFill="1" applyBorder="1" applyAlignment="1">
      <alignment horizontal="left" vertical="center"/>
    </xf>
    <xf numFmtId="164" fontId="5" fillId="5" borderId="2" xfId="0" applyNumberFormat="1" applyFont="1" applyFill="1" applyBorder="1" applyAlignment="1">
      <alignment horizontal="right" vertical="center"/>
    </xf>
    <xf numFmtId="0" fontId="8" fillId="2" borderId="5"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8" xfId="0" applyFont="1" applyFill="1" applyBorder="1" applyAlignment="1">
      <alignment horizontal="left" vertical="top" wrapText="1"/>
    </xf>
    <xf numFmtId="0" fontId="5" fillId="2" borderId="5" xfId="0" applyFont="1" applyFill="1" applyBorder="1" applyAlignment="1">
      <alignment horizontal="left" vertical="top" wrapText="1"/>
    </xf>
    <xf numFmtId="164" fontId="7" fillId="2" borderId="8" xfId="0" applyNumberFormat="1" applyFont="1" applyFill="1" applyBorder="1" applyAlignment="1">
      <alignment horizontal="left" vertical="top" wrapText="1"/>
    </xf>
    <xf numFmtId="164" fontId="13" fillId="2" borderId="2" xfId="0" applyNumberFormat="1" applyFont="1" applyFill="1" applyBorder="1" applyAlignment="1">
      <alignment horizontal="right" vertical="center"/>
    </xf>
    <xf numFmtId="0" fontId="1" fillId="0" borderId="4" xfId="0" applyFont="1" applyFill="1" applyBorder="1" applyAlignment="1">
      <alignment vertical="top" wrapText="1"/>
    </xf>
    <xf numFmtId="0" fontId="1" fillId="2" borderId="3" xfId="0" applyFont="1" applyFill="1" applyBorder="1" applyAlignment="1">
      <alignment vertical="top" wrapText="1"/>
    </xf>
    <xf numFmtId="0" fontId="2" fillId="2" borderId="2" xfId="0" applyFont="1" applyFill="1" applyBorder="1" applyAlignment="1">
      <alignment vertical="center" wrapText="1"/>
    </xf>
    <xf numFmtId="0" fontId="2" fillId="2" borderId="10" xfId="0" applyFont="1" applyFill="1" applyBorder="1" applyAlignment="1">
      <alignment horizontal="center" vertical="center" wrapText="1"/>
    </xf>
    <xf numFmtId="0" fontId="2" fillId="2" borderId="10" xfId="0" applyFont="1" applyFill="1" applyBorder="1" applyAlignment="1">
      <alignment horizontal="center" vertical="center"/>
    </xf>
    <xf numFmtId="0" fontId="1" fillId="2" borderId="5" xfId="0" applyFont="1" applyFill="1" applyBorder="1" applyAlignment="1">
      <alignment horizontal="left" vertical="top" wrapText="1"/>
    </xf>
    <xf numFmtId="0" fontId="5" fillId="2" borderId="1" xfId="0" applyFont="1" applyFill="1" applyBorder="1" applyAlignment="1">
      <alignment horizontal="left" vertical="top" wrapText="1"/>
    </xf>
    <xf numFmtId="0" fontId="1" fillId="2" borderId="3" xfId="0" applyFont="1" applyFill="1" applyBorder="1" applyAlignment="1">
      <alignment horizontal="center" vertical="top" wrapText="1"/>
    </xf>
    <xf numFmtId="0" fontId="1" fillId="2" borderId="1" xfId="0" applyFont="1" applyFill="1" applyBorder="1" applyAlignment="1">
      <alignment horizontal="center" vertical="top" wrapText="1"/>
    </xf>
    <xf numFmtId="0" fontId="1" fillId="2" borderId="1" xfId="0" applyFont="1" applyFill="1" applyBorder="1" applyAlignment="1">
      <alignment horizontal="center" vertical="top"/>
    </xf>
    <xf numFmtId="0" fontId="7"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7" xfId="0" applyFont="1" applyFill="1" applyBorder="1" applyAlignment="1">
      <alignment horizontal="left" vertical="top" wrapText="1"/>
    </xf>
    <xf numFmtId="0" fontId="8" fillId="2" borderId="5"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2" borderId="5" xfId="0" applyFont="1" applyFill="1" applyBorder="1" applyAlignment="1">
      <alignment horizontal="left" vertical="top" wrapText="1"/>
    </xf>
    <xf numFmtId="0" fontId="1" fillId="2" borderId="5"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2" xfId="0" applyFont="1" applyFill="1" applyBorder="1" applyAlignment="1">
      <alignment horizontal="left" vertical="top" wrapText="1"/>
    </xf>
    <xf numFmtId="0" fontId="7" fillId="0" borderId="2" xfId="0" applyFont="1" applyFill="1" applyBorder="1" applyAlignment="1">
      <alignment horizontal="left" vertical="top" wrapText="1"/>
    </xf>
    <xf numFmtId="0" fontId="1" fillId="2" borderId="4" xfId="0" applyFont="1" applyFill="1" applyBorder="1" applyAlignment="1">
      <alignment vertical="top" wrapText="1"/>
    </xf>
    <xf numFmtId="0" fontId="1" fillId="2" borderId="1" xfId="0" applyFont="1" applyFill="1" applyBorder="1" applyAlignment="1">
      <alignment vertical="top" wrapText="1"/>
    </xf>
    <xf numFmtId="0" fontId="2" fillId="2" borderId="10" xfId="0" applyFont="1" applyFill="1" applyBorder="1" applyAlignment="1">
      <alignment horizontal="center" vertical="center" wrapText="1"/>
    </xf>
    <xf numFmtId="0" fontId="1" fillId="2" borderId="1" xfId="0" applyFont="1" applyFill="1" applyBorder="1" applyAlignment="1">
      <alignment horizontal="left" vertical="top"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4" xfId="0" applyFont="1" applyFill="1" applyBorder="1" applyAlignment="1">
      <alignment vertical="center" wrapText="1"/>
    </xf>
    <xf numFmtId="0" fontId="1" fillId="2" borderId="1" xfId="0" applyFont="1" applyFill="1" applyBorder="1" applyAlignment="1">
      <alignment vertical="center" wrapText="1"/>
    </xf>
    <xf numFmtId="0" fontId="5" fillId="2" borderId="4" xfId="0" applyFont="1" applyFill="1" applyBorder="1" applyAlignment="1">
      <alignment vertical="center"/>
    </xf>
    <xf numFmtId="0" fontId="5" fillId="2" borderId="1" xfId="0" applyFont="1" applyFill="1" applyBorder="1" applyAlignment="1">
      <alignment vertical="center"/>
    </xf>
    <xf numFmtId="164" fontId="1" fillId="2" borderId="4" xfId="0" applyNumberFormat="1" applyFont="1" applyFill="1" applyBorder="1" applyAlignment="1">
      <alignment vertical="top" wrapText="1"/>
    </xf>
    <xf numFmtId="164" fontId="1" fillId="2" borderId="1" xfId="0" applyNumberFormat="1" applyFont="1" applyFill="1" applyBorder="1" applyAlignment="1">
      <alignment vertical="top" wrapText="1"/>
    </xf>
    <xf numFmtId="0" fontId="1" fillId="0" borderId="1" xfId="0" applyFont="1" applyFill="1" applyBorder="1" applyAlignment="1">
      <alignment vertical="top" wrapText="1"/>
    </xf>
    <xf numFmtId="0" fontId="5" fillId="2" borderId="3" xfId="0" applyFont="1" applyFill="1" applyBorder="1" applyAlignment="1">
      <alignment vertical="top"/>
    </xf>
    <xf numFmtId="0" fontId="5" fillId="2" borderId="4" xfId="0" applyFont="1" applyFill="1" applyBorder="1" applyAlignment="1">
      <alignment vertical="top"/>
    </xf>
    <xf numFmtId="0" fontId="5" fillId="2" borderId="1" xfId="0" applyFont="1" applyFill="1" applyBorder="1" applyAlignment="1">
      <alignment vertical="top"/>
    </xf>
    <xf numFmtId="164" fontId="1" fillId="2" borderId="1" xfId="0" applyNumberFormat="1" applyFont="1" applyFill="1" applyBorder="1" applyAlignment="1">
      <alignment vertical="center" wrapText="1"/>
    </xf>
    <xf numFmtId="0" fontId="1" fillId="2" borderId="12" xfId="0" applyFont="1" applyFill="1" applyBorder="1" applyAlignment="1">
      <alignment horizontal="left" vertical="top" wrapText="1"/>
    </xf>
    <xf numFmtId="164" fontId="2" fillId="2" borderId="1" xfId="0" applyNumberFormat="1" applyFont="1" applyFill="1" applyBorder="1" applyAlignment="1">
      <alignment vertical="top" wrapText="1"/>
    </xf>
    <xf numFmtId="0" fontId="1" fillId="2" borderId="3" xfId="0" applyFont="1" applyFill="1" applyBorder="1" applyAlignment="1">
      <alignment vertical="top"/>
    </xf>
    <xf numFmtId="0" fontId="1" fillId="2" borderId="4" xfId="0" applyFont="1" applyFill="1" applyBorder="1" applyAlignment="1">
      <alignment vertical="top"/>
    </xf>
    <xf numFmtId="0" fontId="1" fillId="2" borderId="1" xfId="0" applyFont="1" applyFill="1" applyBorder="1" applyAlignment="1">
      <alignment vertical="top"/>
    </xf>
    <xf numFmtId="0" fontId="5" fillId="2" borderId="4" xfId="0" applyFont="1" applyFill="1" applyBorder="1" applyAlignment="1">
      <alignment vertical="top" wrapText="1"/>
    </xf>
    <xf numFmtId="0" fontId="5" fillId="2" borderId="1" xfId="0" applyFont="1" applyFill="1" applyBorder="1" applyAlignment="1">
      <alignment vertical="top" wrapText="1"/>
    </xf>
    <xf numFmtId="0" fontId="5" fillId="2" borderId="4" xfId="0" applyFont="1" applyFill="1" applyBorder="1" applyAlignment="1">
      <alignment vertical="center" wrapText="1"/>
    </xf>
    <xf numFmtId="0" fontId="5" fillId="2" borderId="1" xfId="0" applyFont="1" applyFill="1" applyBorder="1" applyAlignment="1">
      <alignment vertical="center" wrapText="1"/>
    </xf>
    <xf numFmtId="0" fontId="5" fillId="0" borderId="4" xfId="0" applyFont="1" applyFill="1" applyBorder="1" applyAlignment="1">
      <alignment vertical="top" wrapText="1"/>
    </xf>
    <xf numFmtId="0" fontId="5" fillId="0" borderId="1" xfId="0" applyFont="1" applyFill="1" applyBorder="1" applyAlignment="1">
      <alignment vertical="top" wrapText="1"/>
    </xf>
    <xf numFmtId="0" fontId="15" fillId="2" borderId="5" xfId="0" applyFont="1" applyFill="1" applyBorder="1" applyAlignment="1">
      <alignment horizontal="left" vertical="top" wrapText="1"/>
    </xf>
    <xf numFmtId="164" fontId="10" fillId="2" borderId="2" xfId="0" applyNumberFormat="1" applyFont="1" applyFill="1" applyBorder="1" applyAlignment="1">
      <alignment horizontal="right" vertical="center"/>
    </xf>
    <xf numFmtId="0" fontId="1" fillId="2" borderId="4" xfId="0" applyFont="1" applyFill="1" applyBorder="1" applyAlignment="1">
      <alignment horizontal="left" vertical="top" wrapText="1"/>
    </xf>
    <xf numFmtId="0" fontId="7" fillId="2" borderId="3" xfId="0" applyFont="1" applyFill="1" applyBorder="1" applyAlignment="1">
      <alignment horizontal="left" vertical="top" wrapText="1"/>
    </xf>
    <xf numFmtId="0" fontId="7" fillId="0" borderId="3" xfId="0" applyFont="1" applyFill="1" applyBorder="1" applyAlignment="1">
      <alignment horizontal="left" vertical="top" wrapText="1"/>
    </xf>
    <xf numFmtId="0" fontId="1" fillId="2" borderId="4" xfId="0" applyFont="1" applyFill="1" applyBorder="1" applyAlignment="1">
      <alignment horizontal="center" vertical="top"/>
    </xf>
    <xf numFmtId="0" fontId="6" fillId="2" borderId="2" xfId="0" applyFont="1" applyFill="1" applyBorder="1" applyAlignment="1">
      <alignment horizontal="left" vertical="center" wrapText="1"/>
    </xf>
    <xf numFmtId="0" fontId="1" fillId="2" borderId="4" xfId="0" applyFont="1" applyFill="1" applyBorder="1" applyAlignment="1">
      <alignment horizontal="center" vertical="top" wrapText="1"/>
    </xf>
    <xf numFmtId="0" fontId="2" fillId="2" borderId="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 fillId="2" borderId="5" xfId="0" applyFont="1" applyFill="1" applyBorder="1" applyAlignment="1">
      <alignment horizontal="left" vertical="top" wrapText="1"/>
    </xf>
    <xf numFmtId="0" fontId="2" fillId="2" borderId="3" xfId="0" applyFont="1" applyFill="1" applyBorder="1" applyAlignment="1">
      <alignment vertical="center" wrapText="1"/>
    </xf>
    <xf numFmtId="0" fontId="1" fillId="2" borderId="2" xfId="0" applyFont="1" applyFill="1" applyBorder="1" applyAlignment="1">
      <alignment vertical="center" wrapText="1"/>
    </xf>
    <xf numFmtId="0" fontId="1" fillId="0" borderId="3" xfId="0" applyFont="1" applyFill="1" applyBorder="1" applyAlignment="1">
      <alignment vertical="top" wrapText="1"/>
    </xf>
    <xf numFmtId="0" fontId="7" fillId="2" borderId="12" xfId="0" applyFont="1" applyFill="1" applyBorder="1" applyAlignment="1">
      <alignment horizontal="left" vertical="top"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 fillId="2" borderId="4"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1" xfId="0" applyFont="1" applyFill="1" applyBorder="1" applyAlignment="1">
      <alignment horizontal="left" vertical="top" wrapText="1"/>
    </xf>
    <xf numFmtId="0" fontId="5" fillId="2" borderId="4" xfId="0" applyFont="1" applyFill="1" applyBorder="1" applyAlignment="1">
      <alignment horizontal="left" vertical="top" wrapText="1"/>
    </xf>
    <xf numFmtId="0" fontId="1" fillId="2" borderId="4" xfId="0" applyFont="1" applyFill="1" applyBorder="1" applyAlignment="1">
      <alignment horizontal="center" vertical="top"/>
    </xf>
    <xf numFmtId="0" fontId="1" fillId="2" borderId="4" xfId="0" applyFont="1" applyFill="1" applyBorder="1" applyAlignment="1">
      <alignment horizontal="center" vertical="top" wrapText="1"/>
    </xf>
    <xf numFmtId="0" fontId="5" fillId="0" borderId="4" xfId="0" applyFont="1" applyFill="1" applyBorder="1" applyAlignment="1">
      <alignment horizontal="left" vertical="top" wrapText="1"/>
    </xf>
    <xf numFmtId="0" fontId="1" fillId="0" borderId="2" xfId="0" applyFont="1" applyFill="1" applyBorder="1" applyAlignment="1">
      <alignment vertical="top" wrapText="1"/>
    </xf>
    <xf numFmtId="0" fontId="1" fillId="2" borderId="2" xfId="0" applyFont="1" applyFill="1" applyBorder="1" applyAlignment="1">
      <alignment vertical="top" wrapText="1"/>
    </xf>
    <xf numFmtId="0" fontId="1" fillId="2" borderId="5" xfId="0" applyFont="1" applyFill="1" applyBorder="1" applyAlignment="1">
      <alignment vertical="top" wrapText="1"/>
    </xf>
    <xf numFmtId="164" fontId="1" fillId="2" borderId="4" xfId="0" applyNumberFormat="1" applyFont="1" applyFill="1" applyBorder="1" applyAlignment="1">
      <alignment vertical="center"/>
    </xf>
    <xf numFmtId="164" fontId="1" fillId="2" borderId="1" xfId="0" applyNumberFormat="1" applyFont="1" applyFill="1" applyBorder="1" applyAlignment="1">
      <alignment vertical="center"/>
    </xf>
    <xf numFmtId="0" fontId="5" fillId="2" borderId="3" xfId="0" applyFont="1" applyFill="1" applyBorder="1" applyAlignment="1">
      <alignment horizontal="left" vertical="top"/>
    </xf>
    <xf numFmtId="0" fontId="5" fillId="2" borderId="4" xfId="0" applyFont="1" applyFill="1" applyBorder="1" applyAlignment="1">
      <alignment horizontal="left" vertical="top"/>
    </xf>
    <xf numFmtId="0" fontId="5" fillId="2" borderId="1" xfId="0" applyFont="1" applyFill="1" applyBorder="1" applyAlignment="1">
      <alignment horizontal="left" vertical="top"/>
    </xf>
    <xf numFmtId="0" fontId="7" fillId="2" borderId="3" xfId="0" applyFont="1" applyFill="1" applyBorder="1" applyAlignment="1">
      <alignment horizontal="center" vertical="top" wrapText="1"/>
    </xf>
    <xf numFmtId="0" fontId="7"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2" borderId="1" xfId="0" applyFont="1" applyFill="1" applyBorder="1" applyAlignment="1">
      <alignment horizontal="center" vertical="top" wrapText="1"/>
    </xf>
    <xf numFmtId="0" fontId="1" fillId="2" borderId="3" xfId="0" applyFont="1" applyFill="1" applyBorder="1" applyAlignment="1">
      <alignment vertical="center" wrapText="1"/>
    </xf>
    <xf numFmtId="166" fontId="5" fillId="6" borderId="2" xfId="0" applyNumberFormat="1" applyFont="1" applyFill="1" applyBorder="1" applyAlignment="1">
      <alignment horizontal="right" vertical="center"/>
    </xf>
    <xf numFmtId="2" fontId="5" fillId="6" borderId="2" xfId="0" applyNumberFormat="1" applyFont="1" applyFill="1" applyBorder="1" applyAlignment="1">
      <alignment horizontal="right" vertical="center"/>
    </xf>
    <xf numFmtId="164" fontId="12" fillId="3" borderId="2" xfId="0" applyNumberFormat="1" applyFont="1" applyFill="1" applyBorder="1" applyAlignment="1">
      <alignment horizontal="right" vertical="center"/>
    </xf>
    <xf numFmtId="166" fontId="1" fillId="3" borderId="2" xfId="0" applyNumberFormat="1" applyFont="1" applyFill="1" applyBorder="1" applyAlignment="1">
      <alignment horizontal="right" vertical="center"/>
    </xf>
    <xf numFmtId="164" fontId="5" fillId="2" borderId="2" xfId="0" applyNumberFormat="1" applyFont="1" applyFill="1" applyBorder="1" applyAlignment="1">
      <alignment horizontal="left" vertical="top" wrapText="1"/>
    </xf>
    <xf numFmtId="164" fontId="10" fillId="2" borderId="2" xfId="0" applyNumberFormat="1" applyFont="1" applyFill="1" applyBorder="1" applyAlignment="1">
      <alignment horizontal="left" vertical="top" wrapText="1"/>
    </xf>
    <xf numFmtId="164" fontId="13" fillId="2" borderId="2" xfId="0" applyNumberFormat="1" applyFont="1" applyFill="1" applyBorder="1" applyAlignment="1">
      <alignment horizontal="left" vertical="top" wrapText="1"/>
    </xf>
    <xf numFmtId="0" fontId="1" fillId="4" borderId="2" xfId="0" applyFont="1" applyFill="1" applyBorder="1" applyAlignment="1">
      <alignment horizontal="left" vertical="top" wrapText="1"/>
    </xf>
    <xf numFmtId="0" fontId="1" fillId="0" borderId="3" xfId="0" applyFont="1" applyBorder="1" applyAlignment="1">
      <alignment vertical="top" wrapText="1"/>
    </xf>
    <xf numFmtId="0" fontId="1" fillId="2" borderId="2" xfId="0" applyFont="1" applyFill="1" applyBorder="1" applyAlignment="1">
      <alignment vertical="top"/>
    </xf>
    <xf numFmtId="164" fontId="1" fillId="2" borderId="3" xfId="0" applyNumberFormat="1" applyFont="1" applyFill="1" applyBorder="1" applyAlignment="1">
      <alignment horizontal="right" vertical="center"/>
    </xf>
    <xf numFmtId="0" fontId="2" fillId="2" borderId="4" xfId="0" applyFont="1" applyFill="1" applyBorder="1" applyAlignment="1">
      <alignment vertical="center" wrapText="1"/>
    </xf>
    <xf numFmtId="0" fontId="1" fillId="0" borderId="4" xfId="0" applyFont="1" applyBorder="1" applyAlignment="1">
      <alignment vertical="top" wrapText="1"/>
    </xf>
    <xf numFmtId="164" fontId="1" fillId="2" borderId="4" xfId="0" applyNumberFormat="1" applyFont="1" applyFill="1" applyBorder="1" applyAlignment="1">
      <alignment horizontal="right" vertical="center"/>
    </xf>
    <xf numFmtId="0" fontId="2" fillId="2" borderId="1" xfId="0" applyFont="1" applyFill="1" applyBorder="1" applyAlignment="1">
      <alignment vertical="center" wrapText="1"/>
    </xf>
    <xf numFmtId="0" fontId="1" fillId="0" borderId="1" xfId="0" applyFont="1" applyBorder="1" applyAlignment="1">
      <alignment vertical="top" wrapText="1"/>
    </xf>
    <xf numFmtId="164" fontId="1" fillId="2" borderId="1" xfId="0" applyNumberFormat="1" applyFont="1" applyFill="1" applyBorder="1" applyAlignment="1">
      <alignment horizontal="right" vertical="center"/>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166" fontId="5" fillId="6" borderId="9" xfId="0" applyNumberFormat="1" applyFont="1" applyFill="1" applyBorder="1" applyAlignment="1">
      <alignment horizontal="right" vertical="center"/>
    </xf>
    <xf numFmtId="164" fontId="10" fillId="7" borderId="2" xfId="0" applyNumberFormat="1" applyFont="1" applyFill="1" applyBorder="1" applyAlignment="1">
      <alignment horizontal="right" vertical="center"/>
    </xf>
    <xf numFmtId="164" fontId="5" fillId="2" borderId="9" xfId="0" applyNumberFormat="1" applyFont="1" applyFill="1" applyBorder="1" applyAlignment="1">
      <alignment horizontal="right" vertical="center"/>
    </xf>
    <xf numFmtId="164" fontId="10" fillId="2" borderId="9" xfId="0" applyNumberFormat="1" applyFont="1" applyFill="1" applyBorder="1" applyAlignment="1">
      <alignment horizontal="right" vertical="center"/>
    </xf>
    <xf numFmtId="164" fontId="13" fillId="2" borderId="9" xfId="0" applyNumberFormat="1" applyFont="1" applyFill="1" applyBorder="1" applyAlignment="1">
      <alignment horizontal="right" vertical="center"/>
    </xf>
    <xf numFmtId="3" fontId="5" fillId="4" borderId="9" xfId="0" applyNumberFormat="1" applyFont="1" applyFill="1" applyBorder="1" applyAlignment="1">
      <alignment horizontal="right" vertical="center"/>
    </xf>
    <xf numFmtId="4" fontId="5" fillId="3" borderId="9" xfId="0" applyNumberFormat="1" applyFont="1" applyFill="1" applyBorder="1" applyAlignment="1">
      <alignment horizontal="right" vertical="center"/>
    </xf>
    <xf numFmtId="2" fontId="5" fillId="6" borderId="9" xfId="0" applyNumberFormat="1" applyFont="1" applyFill="1" applyBorder="1" applyAlignment="1">
      <alignment horizontal="right" vertical="center"/>
    </xf>
    <xf numFmtId="164" fontId="1" fillId="2" borderId="9" xfId="0" applyNumberFormat="1" applyFont="1" applyFill="1" applyBorder="1" applyAlignment="1">
      <alignment horizontal="right" vertical="center"/>
    </xf>
    <xf numFmtId="3" fontId="1" fillId="4" borderId="9" xfId="0" applyNumberFormat="1" applyFont="1" applyFill="1" applyBorder="1" applyAlignment="1">
      <alignment horizontal="right" vertical="center"/>
    </xf>
    <xf numFmtId="4" fontId="1" fillId="3" borderId="9" xfId="0" applyNumberFormat="1" applyFont="1" applyFill="1" applyBorder="1" applyAlignment="1">
      <alignment horizontal="right" vertical="center"/>
    </xf>
    <xf numFmtId="165" fontId="5" fillId="6" borderId="9" xfId="0" applyNumberFormat="1" applyFont="1" applyFill="1" applyBorder="1" applyAlignment="1">
      <alignment horizontal="right" vertical="center"/>
    </xf>
    <xf numFmtId="165" fontId="5" fillId="6" borderId="10" xfId="0" applyNumberFormat="1" applyFont="1" applyFill="1" applyBorder="1" applyAlignment="1">
      <alignment horizontal="right" vertical="center"/>
    </xf>
    <xf numFmtId="164" fontId="1" fillId="5" borderId="9" xfId="0" applyNumberFormat="1" applyFont="1" applyFill="1" applyBorder="1" applyAlignment="1">
      <alignment horizontal="right" vertical="center"/>
    </xf>
    <xf numFmtId="4" fontId="1" fillId="4" borderId="9" xfId="0" applyNumberFormat="1" applyFont="1" applyFill="1" applyBorder="1" applyAlignment="1">
      <alignment horizontal="right" vertical="center"/>
    </xf>
    <xf numFmtId="164" fontId="1" fillId="3" borderId="9" xfId="0" applyNumberFormat="1" applyFont="1" applyFill="1" applyBorder="1" applyAlignment="1">
      <alignment horizontal="right" vertical="center"/>
    </xf>
    <xf numFmtId="164" fontId="12" fillId="3" borderId="9" xfId="0" applyNumberFormat="1" applyFont="1" applyFill="1" applyBorder="1" applyAlignment="1">
      <alignment horizontal="right" vertical="center"/>
    </xf>
    <xf numFmtId="4" fontId="12" fillId="3" borderId="9" xfId="0" applyNumberFormat="1" applyFont="1" applyFill="1" applyBorder="1" applyAlignment="1">
      <alignment horizontal="right" vertical="center"/>
    </xf>
    <xf numFmtId="10" fontId="5" fillId="6" borderId="9" xfId="0" applyNumberFormat="1" applyFont="1" applyFill="1" applyBorder="1" applyAlignment="1">
      <alignment horizontal="right" vertical="center"/>
    </xf>
    <xf numFmtId="164" fontId="16" fillId="2" borderId="9" xfId="0" applyNumberFormat="1" applyFont="1" applyFill="1" applyBorder="1" applyAlignment="1">
      <alignment horizontal="right" vertical="center"/>
    </xf>
    <xf numFmtId="164" fontId="7" fillId="2" borderId="9" xfId="0" applyNumberFormat="1" applyFont="1" applyFill="1" applyBorder="1" applyAlignment="1">
      <alignment horizontal="right" vertical="center"/>
    </xf>
    <xf numFmtId="164" fontId="5" fillId="5" borderId="9" xfId="0" applyNumberFormat="1" applyFont="1" applyFill="1" applyBorder="1" applyAlignment="1">
      <alignment horizontal="right" vertical="center"/>
    </xf>
    <xf numFmtId="166" fontId="1" fillId="3" borderId="9" xfId="0" applyNumberFormat="1" applyFont="1" applyFill="1" applyBorder="1" applyAlignment="1">
      <alignment horizontal="right" vertical="center"/>
    </xf>
    <xf numFmtId="164" fontId="1" fillId="2" borderId="14" xfId="0" applyNumberFormat="1" applyFont="1" applyFill="1" applyBorder="1" applyAlignment="1">
      <alignment horizontal="right" vertical="center"/>
    </xf>
    <xf numFmtId="164" fontId="1" fillId="2" borderId="13" xfId="0" applyNumberFormat="1" applyFont="1" applyFill="1" applyBorder="1" applyAlignment="1">
      <alignment horizontal="right" vertical="center"/>
    </xf>
    <xf numFmtId="164" fontId="1" fillId="2" borderId="15" xfId="0" applyNumberFormat="1" applyFont="1" applyFill="1" applyBorder="1" applyAlignment="1">
      <alignment horizontal="right" vertical="center"/>
    </xf>
    <xf numFmtId="164" fontId="2" fillId="2" borderId="9" xfId="0" applyNumberFormat="1" applyFont="1" applyFill="1" applyBorder="1" applyAlignment="1">
      <alignment horizontal="right" vertical="center"/>
    </xf>
    <xf numFmtId="164" fontId="2" fillId="2" borderId="16" xfId="0" applyNumberFormat="1" applyFont="1" applyFill="1" applyBorder="1" applyAlignment="1">
      <alignment horizontal="right" vertical="center"/>
    </xf>
    <xf numFmtId="0" fontId="2" fillId="2" borderId="9" xfId="0" applyFont="1" applyFill="1" applyBorder="1" applyAlignment="1">
      <alignment horizontal="center" vertical="center"/>
    </xf>
    <xf numFmtId="0" fontId="2" fillId="2" borderId="3" xfId="0" applyFont="1" applyFill="1" applyBorder="1" applyAlignment="1">
      <alignment vertical="top" wrapText="1"/>
    </xf>
    <xf numFmtId="0" fontId="2" fillId="2" borderId="4" xfId="0" applyFont="1" applyFill="1" applyBorder="1" applyAlignment="1">
      <alignment vertical="top" wrapText="1"/>
    </xf>
    <xf numFmtId="0" fontId="2" fillId="2" borderId="1" xfId="0" applyFont="1" applyFill="1" applyBorder="1" applyAlignment="1">
      <alignment vertical="top" wrapText="1"/>
    </xf>
    <xf numFmtId="0" fontId="4" fillId="2" borderId="17" xfId="0" applyFont="1" applyFill="1" applyBorder="1" applyAlignment="1">
      <alignment vertical="center"/>
    </xf>
    <xf numFmtId="0" fontId="4" fillId="2" borderId="11" xfId="0" applyFont="1" applyFill="1" applyBorder="1" applyAlignment="1">
      <alignment vertical="center"/>
    </xf>
    <xf numFmtId="164" fontId="1" fillId="2" borderId="0" xfId="0" applyNumberFormat="1" applyFont="1" applyFill="1" applyBorder="1"/>
    <xf numFmtId="164" fontId="6" fillId="2" borderId="2" xfId="0" applyNumberFormat="1" applyFont="1" applyFill="1" applyBorder="1" applyAlignment="1">
      <alignment horizontal="left" vertical="top" wrapText="1"/>
    </xf>
    <xf numFmtId="164" fontId="5" fillId="3" borderId="2" xfId="0" applyNumberFormat="1" applyFont="1" applyFill="1" applyBorder="1" applyAlignment="1">
      <alignment horizontal="right" vertical="center"/>
    </xf>
    <xf numFmtId="164" fontId="1" fillId="4" borderId="2" xfId="0" applyNumberFormat="1" applyFont="1" applyFill="1" applyBorder="1" applyAlignment="1">
      <alignment horizontal="right" vertical="center"/>
    </xf>
    <xf numFmtId="164" fontId="7" fillId="2" borderId="3" xfId="0" applyNumberFormat="1" applyFont="1" applyFill="1" applyBorder="1" applyAlignment="1">
      <alignment vertical="top" wrapText="1"/>
    </xf>
    <xf numFmtId="0" fontId="1" fillId="2" borderId="4" xfId="0" applyFont="1" applyFill="1" applyBorder="1" applyAlignment="1">
      <alignment horizontal="left" vertical="top" wrapText="1"/>
    </xf>
    <xf numFmtId="0" fontId="5" fillId="2" borderId="4" xfId="0" applyFont="1" applyFill="1" applyBorder="1" applyAlignment="1">
      <alignment horizontal="left" vertical="top" wrapText="1"/>
    </xf>
    <xf numFmtId="0" fontId="1" fillId="2" borderId="4" xfId="0" applyFont="1" applyFill="1" applyBorder="1" applyAlignment="1">
      <alignment horizontal="center" vertical="top"/>
    </xf>
    <xf numFmtId="0" fontId="5" fillId="2" borderId="4" xfId="0" applyFont="1" applyFill="1" applyBorder="1" applyAlignment="1">
      <alignment horizontal="left" vertical="top"/>
    </xf>
    <xf numFmtId="0" fontId="5" fillId="2" borderId="4" xfId="0" applyFont="1" applyFill="1" applyBorder="1" applyAlignment="1">
      <alignment horizontal="center" vertical="top" wrapText="1"/>
    </xf>
    <xf numFmtId="164" fontId="10" fillId="0" borderId="2" xfId="0" applyNumberFormat="1" applyFont="1" applyFill="1" applyBorder="1" applyAlignment="1">
      <alignment horizontal="right" vertical="center"/>
    </xf>
    <xf numFmtId="164" fontId="1" fillId="2" borderId="4" xfId="0" applyNumberFormat="1" applyFont="1" applyFill="1" applyBorder="1" applyAlignment="1">
      <alignment horizontal="left" vertical="top" wrapText="1"/>
    </xf>
    <xf numFmtId="0" fontId="1" fillId="2" borderId="4" xfId="0" applyFont="1" applyFill="1" applyBorder="1" applyAlignment="1">
      <alignment horizontal="left" vertical="top" wrapText="1"/>
    </xf>
    <xf numFmtId="0" fontId="5" fillId="2" borderId="4" xfId="0" applyFont="1" applyFill="1" applyBorder="1" applyAlignment="1">
      <alignment horizontal="left" vertical="top" wrapText="1"/>
    </xf>
    <xf numFmtId="0" fontId="1" fillId="2" borderId="4" xfId="0" applyFont="1" applyFill="1" applyBorder="1" applyAlignment="1">
      <alignment horizontal="center" vertical="top" wrapText="1"/>
    </xf>
    <xf numFmtId="0" fontId="5" fillId="2" borderId="4" xfId="0" applyFont="1" applyFill="1" applyBorder="1" applyAlignment="1">
      <alignment horizontal="left" vertical="top"/>
    </xf>
    <xf numFmtId="0" fontId="5" fillId="2" borderId="3" xfId="0" applyFont="1" applyFill="1" applyBorder="1" applyAlignment="1">
      <alignment horizontal="center" vertical="top" wrapText="1"/>
    </xf>
    <xf numFmtId="0" fontId="5" fillId="2" borderId="4" xfId="0" applyFont="1" applyFill="1" applyBorder="1" applyAlignment="1">
      <alignment horizontal="center" vertical="top" wrapText="1"/>
    </xf>
    <xf numFmtId="164" fontId="1" fillId="2" borderId="4" xfId="0" applyNumberFormat="1" applyFont="1" applyFill="1" applyBorder="1" applyAlignment="1">
      <alignment horizontal="left" vertical="top" wrapText="1"/>
    </xf>
    <xf numFmtId="0" fontId="1" fillId="2" borderId="4" xfId="0" applyFont="1" applyFill="1" applyBorder="1" applyAlignment="1">
      <alignment horizontal="left" vertical="top" wrapText="1"/>
    </xf>
    <xf numFmtId="0" fontId="1" fillId="0" borderId="4" xfId="0" applyFont="1" applyFill="1" applyBorder="1" applyAlignment="1">
      <alignment horizontal="left" vertical="top" wrapText="1"/>
    </xf>
    <xf numFmtId="0" fontId="5" fillId="2" borderId="4" xfId="0" applyFont="1" applyFill="1" applyBorder="1" applyAlignment="1">
      <alignment horizontal="center" vertical="top" wrapText="1"/>
    </xf>
    <xf numFmtId="0" fontId="5" fillId="2" borderId="3" xfId="0" applyFont="1" applyFill="1" applyBorder="1" applyAlignment="1">
      <alignment horizontal="left" vertical="top"/>
    </xf>
    <xf numFmtId="0" fontId="5" fillId="2" borderId="4" xfId="0" applyFont="1" applyFill="1" applyBorder="1" applyAlignment="1">
      <alignment horizontal="left" vertical="top"/>
    </xf>
    <xf numFmtId="0" fontId="1" fillId="2" borderId="4" xfId="0" applyFont="1" applyFill="1" applyBorder="1" applyAlignment="1">
      <alignment horizontal="center" vertical="top" wrapText="1"/>
    </xf>
    <xf numFmtId="0" fontId="1" fillId="2" borderId="4" xfId="0" applyFont="1" applyFill="1" applyBorder="1" applyAlignment="1">
      <alignment horizontal="center" vertical="top"/>
    </xf>
    <xf numFmtId="0" fontId="1" fillId="2" borderId="7" xfId="0" applyFont="1" applyFill="1" applyBorder="1" applyAlignment="1">
      <alignment horizontal="left" vertical="top" wrapText="1"/>
    </xf>
    <xf numFmtId="164" fontId="8" fillId="2" borderId="2" xfId="0" applyNumberFormat="1" applyFont="1" applyFill="1" applyBorder="1" applyAlignment="1">
      <alignment horizontal="right" vertical="center"/>
    </xf>
    <xf numFmtId="164" fontId="5" fillId="0" borderId="2" xfId="0" applyNumberFormat="1" applyFont="1" applyBorder="1" applyAlignment="1">
      <alignment horizontal="right" vertical="center"/>
    </xf>
    <xf numFmtId="164" fontId="1" fillId="0" borderId="2" xfId="0" applyNumberFormat="1" applyFont="1" applyBorder="1" applyAlignment="1">
      <alignment horizontal="right" vertical="center"/>
    </xf>
    <xf numFmtId="4" fontId="1" fillId="3" borderId="5" xfId="0" applyNumberFormat="1" applyFont="1" applyFill="1" applyBorder="1" applyAlignment="1">
      <alignment horizontal="right" vertical="center"/>
    </xf>
    <xf numFmtId="0" fontId="8" fillId="2" borderId="8"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2" borderId="4" xfId="0" applyFont="1" applyFill="1" applyBorder="1" applyAlignment="1">
      <alignment horizontal="center" vertical="top" wrapText="1"/>
    </xf>
    <xf numFmtId="0" fontId="5" fillId="2" borderId="3" xfId="0" applyFont="1" applyFill="1" applyBorder="1" applyAlignment="1">
      <alignment horizontal="left" vertical="top"/>
    </xf>
    <xf numFmtId="0" fontId="5" fillId="2" borderId="4" xfId="0" applyFont="1" applyFill="1" applyBorder="1" applyAlignment="1">
      <alignment horizontal="left" vertical="top"/>
    </xf>
    <xf numFmtId="0" fontId="5" fillId="2" borderId="1" xfId="0" applyFont="1" applyFill="1" applyBorder="1" applyAlignment="1">
      <alignment horizontal="left" vertical="top"/>
    </xf>
    <xf numFmtId="164" fontId="5" fillId="0" borderId="2" xfId="0" applyNumberFormat="1" applyFont="1" applyFill="1" applyBorder="1" applyAlignment="1">
      <alignment horizontal="right" vertical="center"/>
    </xf>
    <xf numFmtId="164" fontId="10" fillId="0" borderId="2" xfId="0" applyNumberFormat="1" applyFont="1" applyFill="1" applyBorder="1" applyAlignment="1">
      <alignment horizontal="left" vertical="top" wrapText="1"/>
    </xf>
    <xf numFmtId="0" fontId="1" fillId="0" borderId="3" xfId="0" applyFont="1" applyFill="1" applyBorder="1" applyAlignment="1">
      <alignment horizontal="left" vertical="top" wrapText="1"/>
    </xf>
    <xf numFmtId="164" fontId="1" fillId="0" borderId="2" xfId="0" applyNumberFormat="1" applyFont="1" applyFill="1" applyBorder="1" applyAlignment="1">
      <alignment horizontal="right" vertical="center"/>
    </xf>
    <xf numFmtId="3" fontId="5" fillId="0" borderId="2" xfId="0" applyNumberFormat="1" applyFont="1" applyFill="1" applyBorder="1" applyAlignment="1">
      <alignment horizontal="left" vertical="top" wrapText="1"/>
    </xf>
    <xf numFmtId="3" fontId="5" fillId="0" borderId="2" xfId="0" applyNumberFormat="1" applyFont="1" applyFill="1" applyBorder="1" applyAlignment="1">
      <alignment horizontal="right" vertical="center"/>
    </xf>
    <xf numFmtId="164" fontId="5" fillId="0" borderId="2" xfId="0" applyNumberFormat="1" applyFont="1" applyFill="1" applyBorder="1" applyAlignment="1">
      <alignment horizontal="left" vertical="top" wrapText="1"/>
    </xf>
    <xf numFmtId="4" fontId="5" fillId="0" borderId="2" xfId="0" applyNumberFormat="1" applyFont="1" applyFill="1" applyBorder="1" applyAlignment="1">
      <alignment horizontal="right" vertical="center"/>
    </xf>
    <xf numFmtId="164" fontId="6" fillId="0" borderId="2" xfId="0" applyNumberFormat="1" applyFont="1" applyFill="1" applyBorder="1" applyAlignment="1">
      <alignment horizontal="left" vertical="top" wrapText="1"/>
    </xf>
    <xf numFmtId="166" fontId="5" fillId="0" borderId="2" xfId="0" applyNumberFormat="1" applyFont="1" applyFill="1" applyBorder="1" applyAlignment="1">
      <alignment horizontal="right" vertical="center"/>
    </xf>
    <xf numFmtId="2" fontId="5" fillId="0" borderId="2" xfId="0" applyNumberFormat="1" applyFont="1" applyFill="1" applyBorder="1" applyAlignment="1">
      <alignment horizontal="right" vertical="center"/>
    </xf>
    <xf numFmtId="164" fontId="13" fillId="0" borderId="2" xfId="0" applyNumberFormat="1" applyFont="1" applyFill="1" applyBorder="1" applyAlignment="1">
      <alignment horizontal="left" vertical="top" wrapText="1"/>
    </xf>
    <xf numFmtId="164" fontId="13" fillId="0" borderId="2" xfId="0" applyNumberFormat="1" applyFont="1" applyFill="1" applyBorder="1" applyAlignment="1">
      <alignment horizontal="right" vertical="center"/>
    </xf>
    <xf numFmtId="3" fontId="1" fillId="0" borderId="2" xfId="0" applyNumberFormat="1" applyFont="1" applyFill="1" applyBorder="1" applyAlignment="1">
      <alignment vertical="top" wrapText="1"/>
    </xf>
    <xf numFmtId="3" fontId="1" fillId="0" borderId="2" xfId="0" applyNumberFormat="1" applyFont="1" applyFill="1" applyBorder="1" applyAlignment="1">
      <alignment horizontal="right" vertical="center"/>
    </xf>
    <xf numFmtId="164" fontId="1" fillId="0" borderId="2" xfId="0" applyNumberFormat="1" applyFont="1" applyFill="1" applyBorder="1" applyAlignment="1">
      <alignment vertical="top" wrapText="1"/>
    </xf>
    <xf numFmtId="4" fontId="1" fillId="0" borderId="2" xfId="0" applyNumberFormat="1" applyFont="1" applyFill="1" applyBorder="1" applyAlignment="1">
      <alignment horizontal="right" vertical="center"/>
    </xf>
    <xf numFmtId="164" fontId="5" fillId="0" borderId="2" xfId="0" applyNumberFormat="1" applyFont="1" applyFill="1" applyBorder="1" applyAlignment="1">
      <alignment vertical="top" wrapText="1"/>
    </xf>
    <xf numFmtId="3" fontId="1" fillId="0" borderId="2" xfId="0" applyNumberFormat="1" applyFont="1" applyFill="1" applyBorder="1" applyAlignment="1">
      <alignment horizontal="left" vertical="top" wrapText="1"/>
    </xf>
    <xf numFmtId="164" fontId="1" fillId="0" borderId="2" xfId="0" applyNumberFormat="1" applyFont="1" applyFill="1" applyBorder="1" applyAlignment="1">
      <alignment horizontal="left" vertical="top" wrapText="1"/>
    </xf>
    <xf numFmtId="165" fontId="5" fillId="0" borderId="2" xfId="0" applyNumberFormat="1" applyFont="1" applyFill="1" applyBorder="1" applyAlignment="1">
      <alignment horizontal="left" vertical="top" wrapText="1"/>
    </xf>
    <xf numFmtId="164" fontId="16" fillId="0" borderId="2" xfId="0" applyNumberFormat="1" applyFont="1" applyFill="1" applyBorder="1" applyAlignment="1">
      <alignment horizontal="left" vertical="top" wrapText="1"/>
    </xf>
    <xf numFmtId="164" fontId="2" fillId="0" borderId="2" xfId="0" applyNumberFormat="1" applyFont="1" applyFill="1" applyBorder="1" applyAlignment="1">
      <alignment horizontal="left" vertical="top" wrapText="1"/>
    </xf>
    <xf numFmtId="164" fontId="1" fillId="0" borderId="2" xfId="0" applyNumberFormat="1" applyFont="1" applyFill="1" applyBorder="1" applyAlignment="1">
      <alignment horizontal="left" vertical="top"/>
    </xf>
    <xf numFmtId="4" fontId="1" fillId="0" borderId="2" xfId="0" applyNumberFormat="1" applyFont="1" applyFill="1" applyBorder="1" applyAlignment="1">
      <alignment horizontal="left" vertical="top" wrapText="1"/>
    </xf>
    <xf numFmtId="10" fontId="5" fillId="0" borderId="2" xfId="0" applyNumberFormat="1" applyFont="1" applyFill="1" applyBorder="1" applyAlignment="1">
      <alignment horizontal="left" vertical="top" wrapText="1"/>
    </xf>
    <xf numFmtId="164" fontId="12" fillId="0" borderId="2" xfId="0" applyNumberFormat="1" applyFont="1" applyFill="1" applyBorder="1" applyAlignment="1">
      <alignment horizontal="right" vertical="center"/>
    </xf>
    <xf numFmtId="4" fontId="17" fillId="0" borderId="2" xfId="0" applyNumberFormat="1" applyFont="1" applyFill="1" applyBorder="1" applyAlignment="1">
      <alignment horizontal="right" vertical="center"/>
    </xf>
    <xf numFmtId="166" fontId="17" fillId="0" borderId="2" xfId="0" applyNumberFormat="1" applyFont="1" applyFill="1" applyBorder="1" applyAlignment="1">
      <alignment horizontal="right" vertical="center"/>
    </xf>
    <xf numFmtId="4" fontId="19" fillId="0" borderId="2" xfId="0" applyNumberFormat="1" applyFont="1" applyFill="1" applyBorder="1" applyAlignment="1">
      <alignment horizontal="right" vertical="center"/>
    </xf>
    <xf numFmtId="164" fontId="19" fillId="0" borderId="2" xfId="0" applyNumberFormat="1" applyFont="1" applyFill="1" applyBorder="1" applyAlignment="1">
      <alignment horizontal="right" vertical="center"/>
    </xf>
    <xf numFmtId="164" fontId="8" fillId="0" borderId="2" xfId="0" applyNumberFormat="1" applyFont="1" applyFill="1" applyBorder="1" applyAlignment="1">
      <alignment horizontal="left" vertical="top" wrapText="1"/>
    </xf>
    <xf numFmtId="164" fontId="7" fillId="0" borderId="2" xfId="0" applyNumberFormat="1" applyFont="1" applyFill="1" applyBorder="1" applyAlignment="1">
      <alignment horizontal="right" vertical="center"/>
    </xf>
    <xf numFmtId="166" fontId="1" fillId="0" borderId="2" xfId="0" applyNumberFormat="1" applyFont="1" applyFill="1" applyBorder="1" applyAlignment="1">
      <alignment horizontal="left" vertical="top" wrapText="1"/>
    </xf>
    <xf numFmtId="166" fontId="1" fillId="0" borderId="2" xfId="0" applyNumberFormat="1" applyFont="1" applyFill="1" applyBorder="1" applyAlignment="1">
      <alignment horizontal="right" vertical="center"/>
    </xf>
    <xf numFmtId="165" fontId="5" fillId="0" borderId="2" xfId="0" applyNumberFormat="1" applyFont="1" applyFill="1" applyBorder="1" applyAlignment="1">
      <alignment horizontal="right" vertical="center"/>
    </xf>
    <xf numFmtId="164" fontId="1" fillId="0" borderId="3" xfId="0" applyNumberFormat="1" applyFont="1" applyFill="1" applyBorder="1" applyAlignment="1">
      <alignment horizontal="right" vertical="center"/>
    </xf>
    <xf numFmtId="164" fontId="1" fillId="0" borderId="4" xfId="0" applyNumberFormat="1" applyFont="1" applyFill="1" applyBorder="1" applyAlignment="1">
      <alignment horizontal="right" vertical="center"/>
    </xf>
    <xf numFmtId="164" fontId="1" fillId="0" borderId="1" xfId="0" applyNumberFormat="1" applyFont="1" applyFill="1" applyBorder="1" applyAlignment="1">
      <alignment horizontal="right" vertical="center"/>
    </xf>
    <xf numFmtId="164" fontId="5" fillId="2" borderId="10" xfId="0" applyNumberFormat="1" applyFont="1" applyFill="1" applyBorder="1" applyAlignment="1">
      <alignment horizontal="right" vertical="center"/>
    </xf>
    <xf numFmtId="164" fontId="10" fillId="2" borderId="10" xfId="0" applyNumberFormat="1" applyFont="1" applyFill="1" applyBorder="1" applyAlignment="1">
      <alignment horizontal="right" vertical="center"/>
    </xf>
    <xf numFmtId="164" fontId="13" fillId="2" borderId="10" xfId="0" applyNumberFormat="1" applyFont="1" applyFill="1" applyBorder="1" applyAlignment="1">
      <alignment horizontal="right" vertical="center"/>
    </xf>
    <xf numFmtId="3" fontId="5" fillId="4" borderId="10" xfId="0" applyNumberFormat="1" applyFont="1" applyFill="1" applyBorder="1" applyAlignment="1">
      <alignment horizontal="right" vertical="center"/>
    </xf>
    <xf numFmtId="4" fontId="5" fillId="3" borderId="10" xfId="0" applyNumberFormat="1" applyFont="1" applyFill="1" applyBorder="1" applyAlignment="1">
      <alignment horizontal="right" vertical="center"/>
    </xf>
    <xf numFmtId="2" fontId="5" fillId="6" borderId="10" xfId="0" applyNumberFormat="1" applyFont="1" applyFill="1" applyBorder="1" applyAlignment="1">
      <alignment horizontal="right" vertical="center"/>
    </xf>
    <xf numFmtId="164" fontId="1" fillId="2" borderId="10" xfId="0" applyNumberFormat="1" applyFont="1" applyFill="1" applyBorder="1" applyAlignment="1">
      <alignment horizontal="right" vertical="center"/>
    </xf>
    <xf numFmtId="3" fontId="1" fillId="4" borderId="10" xfId="0" applyNumberFormat="1" applyFont="1" applyFill="1" applyBorder="1" applyAlignment="1">
      <alignment horizontal="right" vertical="center"/>
    </xf>
    <xf numFmtId="4" fontId="1" fillId="3" borderId="10" xfId="0" applyNumberFormat="1" applyFont="1" applyFill="1" applyBorder="1" applyAlignment="1">
      <alignment horizontal="right" vertical="center"/>
    </xf>
    <xf numFmtId="166" fontId="5" fillId="6" borderId="10" xfId="0" applyNumberFormat="1" applyFont="1" applyFill="1" applyBorder="1" applyAlignment="1">
      <alignment horizontal="right" vertical="center"/>
    </xf>
    <xf numFmtId="166" fontId="5" fillId="6" borderId="11" xfId="0" applyNumberFormat="1" applyFont="1" applyFill="1" applyBorder="1" applyAlignment="1">
      <alignment horizontal="right" vertical="center"/>
    </xf>
    <xf numFmtId="164" fontId="10" fillId="2" borderId="11" xfId="0" applyNumberFormat="1" applyFont="1" applyFill="1" applyBorder="1" applyAlignment="1">
      <alignment horizontal="right" vertical="center"/>
    </xf>
    <xf numFmtId="164" fontId="1" fillId="5" borderId="10" xfId="0" applyNumberFormat="1" applyFont="1" applyFill="1" applyBorder="1" applyAlignment="1">
      <alignment horizontal="right" vertical="center"/>
    </xf>
    <xf numFmtId="4" fontId="1" fillId="4" borderId="10" xfId="0" applyNumberFormat="1" applyFont="1" applyFill="1" applyBorder="1" applyAlignment="1">
      <alignment horizontal="right" vertical="center"/>
    </xf>
    <xf numFmtId="164" fontId="10" fillId="2" borderId="17" xfId="0" applyNumberFormat="1" applyFont="1" applyFill="1" applyBorder="1" applyAlignment="1">
      <alignment horizontal="right" vertical="center"/>
    </xf>
    <xf numFmtId="164" fontId="5" fillId="2" borderId="11" xfId="0" applyNumberFormat="1" applyFont="1" applyFill="1" applyBorder="1" applyAlignment="1">
      <alignment horizontal="right" vertical="center"/>
    </xf>
    <xf numFmtId="164" fontId="13" fillId="2" borderId="11" xfId="0" applyNumberFormat="1" applyFont="1" applyFill="1" applyBorder="1" applyAlignment="1">
      <alignment horizontal="right" vertical="center"/>
    </xf>
    <xf numFmtId="164" fontId="1" fillId="3" borderId="10" xfId="0" applyNumberFormat="1" applyFont="1" applyFill="1" applyBorder="1" applyAlignment="1">
      <alignment horizontal="right" vertical="center"/>
    </xf>
    <xf numFmtId="166" fontId="5" fillId="6" borderId="17" xfId="0" applyNumberFormat="1" applyFont="1" applyFill="1" applyBorder="1" applyAlignment="1">
      <alignment horizontal="right" vertical="center"/>
    </xf>
    <xf numFmtId="164" fontId="10" fillId="2" borderId="0" xfId="0" applyNumberFormat="1" applyFont="1" applyFill="1" applyBorder="1" applyAlignment="1">
      <alignment horizontal="right" vertical="center"/>
    </xf>
    <xf numFmtId="3" fontId="1" fillId="4" borderId="0" xfId="0" applyNumberFormat="1" applyFont="1" applyFill="1" applyBorder="1" applyAlignment="1">
      <alignment horizontal="right" vertical="center"/>
    </xf>
    <xf numFmtId="164" fontId="1" fillId="2" borderId="17" xfId="0" applyNumberFormat="1" applyFont="1" applyFill="1" applyBorder="1" applyAlignment="1">
      <alignment horizontal="right" vertical="center"/>
    </xf>
    <xf numFmtId="164" fontId="13" fillId="2" borderId="0" xfId="0" applyNumberFormat="1" applyFont="1" applyFill="1" applyBorder="1" applyAlignment="1">
      <alignment horizontal="right" vertical="center"/>
    </xf>
    <xf numFmtId="164" fontId="12" fillId="3" borderId="0" xfId="0" applyNumberFormat="1" applyFont="1" applyFill="1" applyBorder="1" applyAlignment="1">
      <alignment horizontal="right" vertical="center"/>
    </xf>
    <xf numFmtId="4" fontId="12" fillId="3" borderId="10" xfId="0" applyNumberFormat="1" applyFont="1" applyFill="1" applyBorder="1" applyAlignment="1">
      <alignment horizontal="right" vertical="center"/>
    </xf>
    <xf numFmtId="4" fontId="1" fillId="3" borderId="0" xfId="0" applyNumberFormat="1" applyFont="1" applyFill="1" applyBorder="1" applyAlignment="1">
      <alignment horizontal="right" vertical="center"/>
    </xf>
    <xf numFmtId="10" fontId="5" fillId="6" borderId="11" xfId="0" applyNumberFormat="1" applyFont="1" applyFill="1" applyBorder="1" applyAlignment="1">
      <alignment horizontal="right" vertical="center"/>
    </xf>
    <xf numFmtId="4" fontId="1" fillId="4" borderId="0" xfId="0" applyNumberFormat="1" applyFont="1" applyFill="1" applyBorder="1" applyAlignment="1">
      <alignment horizontal="right" vertical="center"/>
    </xf>
    <xf numFmtId="164" fontId="1" fillId="3" borderId="0" xfId="0" applyNumberFormat="1" applyFont="1" applyFill="1" applyBorder="1" applyAlignment="1">
      <alignment horizontal="right" vertical="center"/>
    </xf>
    <xf numFmtId="2" fontId="5" fillId="6" borderId="11" xfId="0" applyNumberFormat="1" applyFont="1" applyFill="1" applyBorder="1" applyAlignment="1">
      <alignment horizontal="right" vertical="center"/>
    </xf>
    <xf numFmtId="164" fontId="16" fillId="2" borderId="10" xfId="0" applyNumberFormat="1" applyFont="1" applyFill="1" applyBorder="1" applyAlignment="1">
      <alignment horizontal="right" vertical="center"/>
    </xf>
    <xf numFmtId="164" fontId="7" fillId="2" borderId="10" xfId="0" applyNumberFormat="1" applyFont="1" applyFill="1" applyBorder="1" applyAlignment="1">
      <alignment horizontal="right" vertical="center"/>
    </xf>
    <xf numFmtId="164" fontId="7" fillId="2" borderId="17" xfId="0" applyNumberFormat="1" applyFont="1" applyFill="1" applyBorder="1" applyAlignment="1">
      <alignment horizontal="right" vertical="center"/>
    </xf>
    <xf numFmtId="164" fontId="5" fillId="5" borderId="11" xfId="0" applyNumberFormat="1" applyFont="1" applyFill="1" applyBorder="1" applyAlignment="1">
      <alignment horizontal="right" vertical="center"/>
    </xf>
    <xf numFmtId="166" fontId="1" fillId="3" borderId="0" xfId="0" applyNumberFormat="1" applyFont="1" applyFill="1" applyBorder="1" applyAlignment="1">
      <alignment horizontal="right" vertical="center"/>
    </xf>
    <xf numFmtId="165" fontId="5" fillId="6" borderId="11" xfId="0" applyNumberFormat="1" applyFont="1" applyFill="1" applyBorder="1" applyAlignment="1">
      <alignment horizontal="right" vertical="center"/>
    </xf>
    <xf numFmtId="164" fontId="2" fillId="2" borderId="13" xfId="0" applyNumberFormat="1" applyFont="1" applyFill="1" applyBorder="1" applyAlignment="1">
      <alignment horizontal="right" vertical="center"/>
    </xf>
    <xf numFmtId="164" fontId="2" fillId="2" borderId="15" xfId="0" applyNumberFormat="1" applyFont="1" applyFill="1" applyBorder="1" applyAlignment="1">
      <alignment horizontal="right" vertical="center"/>
    </xf>
    <xf numFmtId="0" fontId="5" fillId="2" borderId="4" xfId="0" applyFont="1" applyFill="1" applyBorder="1" applyAlignment="1">
      <alignment horizontal="center" vertical="top" wrapText="1"/>
    </xf>
    <xf numFmtId="0" fontId="5" fillId="2" borderId="4" xfId="0" applyFont="1" applyFill="1" applyBorder="1" applyAlignment="1">
      <alignment horizontal="left" vertical="top"/>
    </xf>
    <xf numFmtId="0" fontId="1" fillId="2" borderId="7" xfId="0" applyFont="1" applyFill="1" applyBorder="1" applyAlignment="1">
      <alignment horizontal="left" vertical="top" wrapText="1"/>
    </xf>
    <xf numFmtId="0" fontId="5" fillId="2" borderId="3"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2" borderId="3" xfId="0" applyFont="1" applyFill="1" applyBorder="1" applyAlignment="1">
      <alignment horizontal="left" vertical="top"/>
    </xf>
    <xf numFmtId="0" fontId="5" fillId="2" borderId="4" xfId="0" applyFont="1" applyFill="1" applyBorder="1" applyAlignment="1">
      <alignment horizontal="left" vertical="top"/>
    </xf>
    <xf numFmtId="164" fontId="19" fillId="0" borderId="2" xfId="0" applyNumberFormat="1" applyFont="1" applyFill="1" applyBorder="1" applyAlignment="1">
      <alignment horizontal="left" vertical="top" wrapText="1"/>
    </xf>
    <xf numFmtId="164" fontId="1" fillId="2" borderId="4" xfId="0" applyNumberFormat="1"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4" xfId="0" applyFont="1" applyFill="1" applyBorder="1" applyAlignment="1">
      <alignment horizontal="center" vertical="top" wrapText="1"/>
    </xf>
    <xf numFmtId="0" fontId="5" fillId="2" borderId="4" xfId="0" applyFont="1" applyFill="1" applyBorder="1" applyAlignment="1">
      <alignment horizontal="left" vertical="top"/>
    </xf>
    <xf numFmtId="0" fontId="5" fillId="2" borderId="4" xfId="0" applyFont="1" applyFill="1" applyBorder="1" applyAlignment="1">
      <alignment horizontal="center" vertical="top" wrapText="1"/>
    </xf>
    <xf numFmtId="0" fontId="5" fillId="2" borderId="4" xfId="0" applyFont="1" applyFill="1" applyBorder="1" applyAlignment="1">
      <alignment horizontal="left" vertical="top"/>
    </xf>
    <xf numFmtId="0" fontId="1" fillId="2" borderId="7" xfId="0" applyFont="1" applyFill="1" applyBorder="1" applyAlignment="1">
      <alignment horizontal="left" vertical="top" wrapText="1"/>
    </xf>
    <xf numFmtId="0" fontId="1" fillId="0" borderId="4"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2" borderId="4" xfId="0" applyFont="1" applyFill="1" applyBorder="1" applyAlignment="1">
      <alignment horizontal="center" vertical="top" wrapText="1"/>
    </xf>
    <xf numFmtId="0" fontId="5" fillId="2" borderId="4" xfId="0" applyFont="1" applyFill="1" applyBorder="1" applyAlignment="1">
      <alignment horizontal="left" vertical="top"/>
    </xf>
    <xf numFmtId="0" fontId="1" fillId="0" borderId="1"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0" borderId="4" xfId="0" applyFont="1" applyFill="1" applyBorder="1" applyAlignment="1">
      <alignment horizontal="left" vertical="top" wrapText="1"/>
    </xf>
    <xf numFmtId="0" fontId="5" fillId="2" borderId="3" xfId="0" applyFont="1" applyFill="1" applyBorder="1" applyAlignment="1">
      <alignment horizontal="center" vertical="top" wrapText="1"/>
    </xf>
    <xf numFmtId="0" fontId="5" fillId="2" borderId="3" xfId="0" applyFont="1" applyFill="1" applyBorder="1" applyAlignment="1">
      <alignment horizontal="left" vertical="top"/>
    </xf>
    <xf numFmtId="0" fontId="5" fillId="2" borderId="4" xfId="0" applyFont="1" applyFill="1" applyBorder="1" applyAlignment="1">
      <alignment horizontal="left" vertical="top"/>
    </xf>
    <xf numFmtId="0" fontId="1" fillId="2" borderId="4" xfId="0" applyFont="1" applyFill="1" applyBorder="1" applyAlignment="1">
      <alignment horizontal="center" vertical="top" wrapText="1"/>
    </xf>
    <xf numFmtId="0" fontId="5" fillId="0" borderId="3" xfId="0" applyFont="1" applyFill="1" applyBorder="1" applyAlignment="1">
      <alignment vertical="top" wrapText="1"/>
    </xf>
    <xf numFmtId="0" fontId="5" fillId="0" borderId="3" xfId="0" applyFont="1" applyFill="1" applyBorder="1" applyAlignment="1">
      <alignment horizontal="center" vertical="top" wrapText="1"/>
    </xf>
    <xf numFmtId="0" fontId="5" fillId="0" borderId="4" xfId="0" applyFont="1" applyFill="1" applyBorder="1" applyAlignment="1">
      <alignment horizontal="center" vertical="top" wrapText="1"/>
    </xf>
    <xf numFmtId="0" fontId="14" fillId="0" borderId="4" xfId="0" applyFont="1" applyFill="1" applyBorder="1" applyAlignment="1">
      <alignment vertical="top" wrapText="1"/>
    </xf>
    <xf numFmtId="0" fontId="5" fillId="0" borderId="1" xfId="0" applyFont="1" applyFill="1" applyBorder="1" applyAlignment="1">
      <alignment horizontal="center" vertical="top" wrapText="1"/>
    </xf>
    <xf numFmtId="0" fontId="5" fillId="0" borderId="4" xfId="0" applyFont="1" applyFill="1" applyBorder="1" applyAlignment="1">
      <alignment vertical="center" wrapText="1"/>
    </xf>
    <xf numFmtId="164" fontId="1" fillId="0" borderId="4" xfId="0" applyNumberFormat="1" applyFont="1" applyFill="1" applyBorder="1" applyAlignment="1">
      <alignment vertical="top" wrapText="1"/>
    </xf>
    <xf numFmtId="164" fontId="6" fillId="8" borderId="2" xfId="0" applyNumberFormat="1" applyFont="1" applyFill="1" applyBorder="1" applyAlignment="1">
      <alignment horizontal="left" vertical="top" wrapText="1"/>
    </xf>
    <xf numFmtId="164" fontId="5" fillId="8" borderId="2" xfId="0" applyNumberFormat="1" applyFont="1" applyFill="1" applyBorder="1" applyAlignment="1">
      <alignment horizontal="right" vertical="center"/>
    </xf>
    <xf numFmtId="164" fontId="20" fillId="8" borderId="2" xfId="0" applyNumberFormat="1" applyFont="1" applyFill="1" applyBorder="1" applyAlignment="1">
      <alignment horizontal="left" vertical="top" wrapText="1"/>
    </xf>
    <xf numFmtId="164" fontId="20" fillId="8" borderId="2" xfId="0" applyNumberFormat="1" applyFont="1" applyFill="1" applyBorder="1" applyAlignment="1">
      <alignment horizontal="right" vertical="center"/>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5" fillId="0" borderId="1" xfId="0" applyFont="1" applyFill="1" applyBorder="1" applyAlignment="1">
      <alignment horizontal="left" vertical="top"/>
    </xf>
    <xf numFmtId="164" fontId="1" fillId="0" borderId="1" xfId="0" applyNumberFormat="1" applyFont="1" applyFill="1" applyBorder="1" applyAlignment="1">
      <alignment vertical="top" wrapText="1"/>
    </xf>
    <xf numFmtId="0" fontId="5" fillId="0" borderId="1" xfId="0" applyFont="1" applyFill="1" applyBorder="1" applyAlignment="1">
      <alignment horizontal="left" vertical="top" wrapText="1"/>
    </xf>
    <xf numFmtId="164" fontId="1" fillId="0" borderId="1" xfId="0" applyNumberFormat="1" applyFont="1" applyFill="1" applyBorder="1" applyAlignment="1">
      <alignment horizontal="left" vertical="top" wrapText="1"/>
    </xf>
    <xf numFmtId="0" fontId="1" fillId="0" borderId="3" xfId="0" applyFont="1" applyFill="1" applyBorder="1" applyAlignment="1">
      <alignment horizontal="center" vertical="top"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5" fillId="0" borderId="4" xfId="0" applyFont="1" applyFill="1" applyBorder="1" applyAlignment="1">
      <alignment vertical="top"/>
    </xf>
    <xf numFmtId="0" fontId="1" fillId="0" borderId="1" xfId="0" applyFont="1" applyFill="1" applyBorder="1" applyAlignment="1">
      <alignment horizontal="center" vertical="center" wrapText="1"/>
    </xf>
    <xf numFmtId="0" fontId="5" fillId="0" borderId="1" xfId="0" applyFont="1" applyFill="1" applyBorder="1" applyAlignment="1">
      <alignment vertical="top"/>
    </xf>
    <xf numFmtId="0" fontId="5" fillId="0" borderId="1" xfId="0" applyFont="1" applyFill="1" applyBorder="1" applyAlignment="1">
      <alignment vertical="center" wrapText="1"/>
    </xf>
    <xf numFmtId="3" fontId="19" fillId="0" borderId="2" xfId="0" applyNumberFormat="1" applyFont="1" applyFill="1" applyBorder="1" applyAlignment="1">
      <alignment horizontal="right" vertical="center"/>
    </xf>
    <xf numFmtId="164" fontId="5" fillId="0" borderId="4" xfId="0" applyNumberFormat="1" applyFont="1" applyFill="1" applyBorder="1" applyAlignment="1">
      <alignment vertical="top" wrapText="1"/>
    </xf>
    <xf numFmtId="166" fontId="19" fillId="0" borderId="2" xfId="0" applyNumberFormat="1" applyFont="1" applyFill="1" applyBorder="1" applyAlignment="1">
      <alignment horizontal="right" vertical="center"/>
    </xf>
    <xf numFmtId="0" fontId="5" fillId="0" borderId="3" xfId="0" applyFont="1" applyFill="1" applyBorder="1" applyAlignment="1">
      <alignment vertical="top"/>
    </xf>
    <xf numFmtId="0" fontId="2" fillId="2"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5" fillId="2" borderId="2" xfId="0" applyFont="1" applyFill="1" applyBorder="1" applyAlignment="1">
      <alignment horizontal="center" vertical="top" wrapText="1"/>
    </xf>
    <xf numFmtId="0" fontId="5" fillId="0" borderId="2" xfId="0" applyFont="1" applyFill="1" applyBorder="1" applyAlignment="1">
      <alignment vertical="top" wrapText="1"/>
    </xf>
    <xf numFmtId="0" fontId="5" fillId="2" borderId="2" xfId="0" applyFont="1" applyFill="1" applyBorder="1" applyAlignment="1">
      <alignment vertical="top" wrapText="1"/>
    </xf>
    <xf numFmtId="0" fontId="5" fillId="2" borderId="2" xfId="0" applyFont="1" applyFill="1" applyBorder="1" applyAlignment="1">
      <alignment horizontal="left" vertical="top" wrapText="1"/>
    </xf>
    <xf numFmtId="0" fontId="5" fillId="2" borderId="2" xfId="0" applyFont="1" applyFill="1" applyBorder="1" applyAlignment="1">
      <alignment vertical="top"/>
    </xf>
    <xf numFmtId="0" fontId="1" fillId="2" borderId="2" xfId="0" applyFont="1" applyFill="1" applyBorder="1" applyAlignment="1">
      <alignment horizontal="left" vertical="top" wrapText="1"/>
    </xf>
    <xf numFmtId="0" fontId="5" fillId="2" borderId="2" xfId="0" applyFont="1" applyFill="1" applyBorder="1" applyAlignment="1">
      <alignment horizontal="left" vertical="top"/>
    </xf>
    <xf numFmtId="0" fontId="1" fillId="2" borderId="2" xfId="0" applyFont="1" applyFill="1" applyBorder="1" applyAlignment="1">
      <alignment horizontal="center" vertical="top" wrapText="1"/>
    </xf>
    <xf numFmtId="164" fontId="1" fillId="2" borderId="2" xfId="0" applyNumberFormat="1" applyFont="1" applyFill="1" applyBorder="1" applyAlignment="1">
      <alignment horizontal="left" vertical="top" wrapText="1"/>
    </xf>
    <xf numFmtId="164" fontId="1" fillId="2" borderId="2" xfId="0" applyNumberFormat="1" applyFont="1" applyFill="1" applyBorder="1" applyAlignment="1">
      <alignment vertical="top" wrapText="1"/>
    </xf>
    <xf numFmtId="0" fontId="1" fillId="0" borderId="2" xfId="0" applyFont="1" applyFill="1" applyBorder="1" applyAlignment="1">
      <alignment horizontal="left" vertical="top" wrapText="1"/>
    </xf>
    <xf numFmtId="0" fontId="1" fillId="0" borderId="2" xfId="0" applyFont="1" applyFill="1" applyBorder="1" applyAlignment="1">
      <alignment vertical="top"/>
    </xf>
    <xf numFmtId="0" fontId="5" fillId="2" borderId="2" xfId="0" applyFont="1" applyFill="1" applyBorder="1" applyAlignment="1">
      <alignment vertical="center" wrapText="1"/>
    </xf>
    <xf numFmtId="0" fontId="5" fillId="2" borderId="2" xfId="0" applyFont="1" applyFill="1" applyBorder="1" applyAlignment="1">
      <alignment horizontal="center" vertical="top"/>
    </xf>
    <xf numFmtId="0" fontId="1" fillId="2" borderId="2" xfId="0" applyFont="1" applyFill="1" applyBorder="1" applyAlignment="1">
      <alignment horizontal="center" vertical="center" wrapText="1"/>
    </xf>
    <xf numFmtId="0" fontId="5" fillId="2" borderId="2" xfId="0" applyFont="1" applyFill="1" applyBorder="1" applyAlignment="1">
      <alignment vertical="center"/>
    </xf>
    <xf numFmtId="164" fontId="1" fillId="2" borderId="2" xfId="0" applyNumberFormat="1" applyFont="1" applyFill="1" applyBorder="1" applyAlignment="1">
      <alignment vertical="center" wrapText="1"/>
    </xf>
    <xf numFmtId="164" fontId="2" fillId="2" borderId="2" xfId="0" applyNumberFormat="1" applyFont="1" applyFill="1" applyBorder="1" applyAlignment="1">
      <alignment vertical="top" wrapText="1"/>
    </xf>
    <xf numFmtId="0" fontId="5" fillId="0" borderId="2" xfId="0" applyFont="1" applyFill="1" applyBorder="1" applyAlignment="1">
      <alignment horizontal="left" vertical="top" wrapText="1"/>
    </xf>
    <xf numFmtId="0" fontId="1" fillId="2" borderId="2" xfId="0" applyFont="1" applyFill="1" applyBorder="1" applyAlignment="1">
      <alignment horizontal="center" vertical="top"/>
    </xf>
    <xf numFmtId="4" fontId="12" fillId="0" borderId="2" xfId="0" applyNumberFormat="1" applyFont="1" applyFill="1" applyBorder="1" applyAlignment="1">
      <alignment horizontal="right" vertical="center"/>
    </xf>
    <xf numFmtId="164" fontId="5" fillId="2" borderId="2" xfId="0" applyNumberFormat="1" applyFont="1" applyFill="1" applyBorder="1" applyAlignment="1">
      <alignment vertical="top" wrapText="1"/>
    </xf>
    <xf numFmtId="164" fontId="7" fillId="2" borderId="2" xfId="0" applyNumberFormat="1" applyFont="1" applyFill="1" applyBorder="1" applyAlignment="1">
      <alignment vertical="top" wrapText="1"/>
    </xf>
    <xf numFmtId="0" fontId="5" fillId="2" borderId="2" xfId="0" applyFont="1" applyFill="1" applyBorder="1" applyAlignment="1">
      <alignment horizontal="center" vertical="center" wrapText="1"/>
    </xf>
    <xf numFmtId="164" fontId="1" fillId="2" borderId="2" xfId="0" applyNumberFormat="1" applyFont="1" applyFill="1" applyBorder="1" applyAlignment="1">
      <alignment vertical="center"/>
    </xf>
    <xf numFmtId="0" fontId="1" fillId="0" borderId="2" xfId="0" applyFont="1" applyBorder="1" applyAlignment="1">
      <alignment vertical="top" wrapText="1"/>
    </xf>
    <xf numFmtId="164" fontId="1" fillId="2" borderId="0" xfId="0" applyNumberFormat="1" applyFont="1" applyFill="1" applyBorder="1" applyAlignment="1">
      <alignment horizontal="center"/>
    </xf>
    <xf numFmtId="0" fontId="5" fillId="2" borderId="3" xfId="0" applyFont="1" applyFill="1" applyBorder="1" applyAlignment="1">
      <alignment horizontal="center" vertical="top" wrapText="1"/>
    </xf>
    <xf numFmtId="0" fontId="5" fillId="2" borderId="4" xfId="0" applyFont="1" applyFill="1" applyBorder="1" applyAlignment="1">
      <alignment horizontal="center"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164" fontId="1" fillId="2" borderId="3" xfId="0" applyNumberFormat="1" applyFont="1" applyFill="1" applyBorder="1" applyAlignment="1">
      <alignment horizontal="left" vertical="top" wrapText="1"/>
    </xf>
    <xf numFmtId="164" fontId="1" fillId="2" borderId="4" xfId="0" applyNumberFormat="1"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164" fontId="1" fillId="2" borderId="2" xfId="0" applyNumberFormat="1" applyFont="1" applyFill="1" applyBorder="1" applyAlignment="1">
      <alignment horizontal="left" vertical="top" wrapText="1"/>
    </xf>
    <xf numFmtId="0" fontId="1" fillId="2" borderId="4" xfId="0" applyFont="1" applyFill="1" applyBorder="1" applyAlignment="1">
      <alignment horizontal="center" vertical="top"/>
    </xf>
    <xf numFmtId="0" fontId="1" fillId="2" borderId="4" xfId="0" applyFont="1" applyFill="1" applyBorder="1" applyAlignment="1">
      <alignment horizontal="center" vertical="top" wrapText="1"/>
    </xf>
    <xf numFmtId="164" fontId="1" fillId="0" borderId="3" xfId="0" applyNumberFormat="1" applyFont="1" applyFill="1" applyBorder="1" applyAlignment="1">
      <alignment horizontal="left" vertical="top" wrapText="1"/>
    </xf>
    <xf numFmtId="164" fontId="1" fillId="0" borderId="4" xfId="0" applyNumberFormat="1" applyFont="1" applyFill="1" applyBorder="1" applyAlignment="1">
      <alignment horizontal="left" vertical="top" wrapText="1"/>
    </xf>
    <xf numFmtId="164" fontId="5" fillId="0" borderId="3" xfId="0" applyNumberFormat="1" applyFont="1" applyFill="1" applyBorder="1" applyAlignment="1">
      <alignment horizontal="left" vertical="top" wrapText="1"/>
    </xf>
    <xf numFmtId="164" fontId="5" fillId="0" borderId="4" xfId="0" applyNumberFormat="1" applyFont="1" applyFill="1" applyBorder="1" applyAlignment="1">
      <alignment horizontal="left" vertical="top" wrapText="1"/>
    </xf>
    <xf numFmtId="164" fontId="1" fillId="2" borderId="1" xfId="0" applyNumberFormat="1"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164" fontId="2" fillId="2" borderId="3" xfId="0" applyNumberFormat="1" applyFont="1" applyFill="1" applyBorder="1" applyAlignment="1">
      <alignment horizontal="left" vertical="top" wrapText="1"/>
    </xf>
    <xf numFmtId="164" fontId="2" fillId="2" borderId="4" xfId="0" applyNumberFormat="1" applyFont="1" applyFill="1" applyBorder="1" applyAlignment="1">
      <alignment horizontal="left" vertical="top" wrapText="1"/>
    </xf>
    <xf numFmtId="0" fontId="1" fillId="0" borderId="2" xfId="0" applyFont="1" applyFill="1" applyBorder="1" applyAlignment="1">
      <alignment horizontal="left" vertical="center" wrapText="1"/>
    </xf>
    <xf numFmtId="0" fontId="1" fillId="0" borderId="2" xfId="0" applyFont="1" applyFill="1" applyBorder="1" applyAlignment="1">
      <alignment horizontal="left" vertical="top" wrapText="1"/>
    </xf>
    <xf numFmtId="0" fontId="1" fillId="2" borderId="11" xfId="0" applyFont="1" applyFill="1" applyBorder="1" applyAlignment="1">
      <alignment horizontal="center"/>
    </xf>
    <xf numFmtId="0" fontId="1" fillId="2" borderId="2" xfId="0" applyFont="1" applyFill="1" applyBorder="1" applyAlignment="1">
      <alignment horizontal="left" vertical="top" wrapText="1"/>
    </xf>
    <xf numFmtId="0" fontId="5" fillId="2" borderId="2" xfId="0" applyFont="1" applyFill="1" applyBorder="1" applyAlignment="1">
      <alignment horizontal="left" vertical="top" wrapText="1"/>
    </xf>
    <xf numFmtId="164" fontId="2" fillId="2" borderId="2" xfId="0" applyNumberFormat="1" applyFont="1" applyFill="1" applyBorder="1" applyAlignment="1">
      <alignment horizontal="left" vertical="top" wrapText="1"/>
    </xf>
    <xf numFmtId="0" fontId="5" fillId="2" borderId="2" xfId="0" applyFont="1" applyFill="1" applyBorder="1" applyAlignment="1">
      <alignment horizontal="center" vertical="top" wrapText="1"/>
    </xf>
    <xf numFmtId="0" fontId="5" fillId="2" borderId="2" xfId="0" applyFont="1" applyFill="1" applyBorder="1" applyAlignment="1">
      <alignment horizontal="left" vertical="top"/>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 fillId="2" borderId="5"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2" borderId="9" xfId="0" applyFont="1" applyFill="1" applyBorder="1" applyAlignment="1">
      <alignment horizontal="left" vertical="center" wrapText="1"/>
    </xf>
    <xf numFmtId="164" fontId="5" fillId="0" borderId="1" xfId="0" applyNumberFormat="1" applyFont="1" applyFill="1" applyBorder="1" applyAlignment="1">
      <alignment horizontal="left" vertical="top"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1" fillId="2" borderId="0" xfId="0" applyFont="1" applyFill="1" applyBorder="1" applyAlignment="1">
      <alignment horizontal="center"/>
    </xf>
    <xf numFmtId="0" fontId="1" fillId="2" borderId="2" xfId="0" applyFont="1" applyFill="1" applyBorder="1" applyAlignment="1">
      <alignment horizontal="center" vertical="top" wrapText="1"/>
    </xf>
    <xf numFmtId="0" fontId="1" fillId="2" borderId="2" xfId="0" applyFont="1" applyFill="1" applyBorder="1" applyAlignment="1">
      <alignment horizontal="center" vertical="top"/>
    </xf>
    <xf numFmtId="0" fontId="1" fillId="2" borderId="6"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5" fillId="0" borderId="2" xfId="0" applyFont="1" applyFill="1" applyBorder="1" applyAlignment="1">
      <alignment horizontal="left" vertical="top" wrapText="1"/>
    </xf>
    <xf numFmtId="164" fontId="5" fillId="2" borderId="2" xfId="0" applyNumberFormat="1" applyFont="1" applyFill="1" applyBorder="1" applyAlignment="1">
      <alignment horizontal="left" vertical="top" wrapText="1"/>
    </xf>
    <xf numFmtId="0" fontId="1" fillId="0" borderId="5"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2" borderId="2" xfId="0" applyFont="1" applyFill="1" applyBorder="1" applyAlignment="1">
      <alignment horizontal="left" vertical="center" wrapText="1"/>
    </xf>
    <xf numFmtId="0" fontId="5" fillId="2" borderId="1" xfId="0" applyFont="1" applyFill="1" applyBorder="1" applyAlignment="1">
      <alignment horizontal="center" vertical="top" wrapText="1"/>
    </xf>
    <xf numFmtId="0" fontId="5" fillId="2" borderId="3" xfId="0" applyFont="1" applyFill="1" applyBorder="1" applyAlignment="1">
      <alignment horizontal="left" vertical="top"/>
    </xf>
    <xf numFmtId="0" fontId="5" fillId="2" borderId="4" xfId="0" applyFont="1" applyFill="1" applyBorder="1" applyAlignment="1">
      <alignment horizontal="left" vertical="top"/>
    </xf>
    <xf numFmtId="0" fontId="5" fillId="2" borderId="1" xfId="0" applyFont="1" applyFill="1" applyBorder="1" applyAlignment="1">
      <alignment horizontal="left" vertical="top"/>
    </xf>
    <xf numFmtId="0" fontId="4" fillId="2" borderId="0"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164" fontId="5" fillId="2" borderId="3" xfId="0" applyNumberFormat="1" applyFont="1" applyFill="1" applyBorder="1" applyAlignment="1">
      <alignment horizontal="left" vertical="top" wrapText="1"/>
    </xf>
    <xf numFmtId="164" fontId="5" fillId="2" borderId="4" xfId="0" applyNumberFormat="1" applyFont="1" applyFill="1" applyBorder="1" applyAlignment="1">
      <alignment horizontal="left" vertical="top" wrapText="1"/>
    </xf>
    <xf numFmtId="164" fontId="5" fillId="2" borderId="1" xfId="0" applyNumberFormat="1" applyFont="1" applyFill="1" applyBorder="1" applyAlignment="1">
      <alignment horizontal="left" vertical="top" wrapText="1"/>
    </xf>
    <xf numFmtId="0" fontId="1" fillId="2" borderId="0" xfId="0" applyFont="1" applyFill="1" applyBorder="1" applyAlignment="1"/>
    <xf numFmtId="0" fontId="1" fillId="2" borderId="0" xfId="0" applyFont="1" applyFill="1" applyBorder="1" applyAlignment="1">
      <alignment horizontal="left"/>
    </xf>
    <xf numFmtId="0" fontId="1" fillId="0" borderId="1" xfId="0" applyFont="1" applyFill="1" applyBorder="1" applyAlignment="1">
      <alignment horizontal="left" vertical="top" wrapText="1"/>
    </xf>
    <xf numFmtId="0" fontId="1" fillId="2" borderId="0" xfId="0" applyFont="1" applyFill="1" applyBorder="1"/>
    <xf numFmtId="0" fontId="21" fillId="2" borderId="0" xfId="0" applyFont="1" applyFill="1" applyBorder="1"/>
  </cellXfs>
  <cellStyles count="1">
    <cellStyle name="Звичайний" xfId="0" builtinId="0"/>
  </cellStyles>
  <dxfs count="0"/>
  <tableStyles count="0" defaultTableStyle="TableStyleMedium9" defaultPivotStyle="PivotStyleLight16"/>
  <colors>
    <mruColors>
      <color rgb="FFFFFF99"/>
      <color rgb="FFFFFF6D"/>
      <color rgb="FFA9FA26"/>
      <color rgb="FF5D28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9FA26"/>
    <pageSetUpPr fitToPage="1"/>
  </sheetPr>
  <dimension ref="A1:AH368"/>
  <sheetViews>
    <sheetView tabSelected="1" view="pageBreakPreview" topLeftCell="S328" zoomScale="112" zoomScaleSheetLayoutView="112" workbookViewId="0">
      <selection sqref="A1:AB359"/>
    </sheetView>
  </sheetViews>
  <sheetFormatPr defaultColWidth="9.140625" defaultRowHeight="15" x14ac:dyDescent="0.25"/>
  <cols>
    <col min="1" max="1" width="22.28515625" style="10" customWidth="1"/>
    <col min="2" max="2" width="36.7109375" style="10" customWidth="1"/>
    <col min="3" max="3" width="36.28515625" style="10" customWidth="1"/>
    <col min="4" max="4" width="11.7109375" style="10" customWidth="1"/>
    <col min="5" max="5" width="23.85546875" style="10" customWidth="1"/>
    <col min="6" max="6" width="24.28515625" style="10" customWidth="1"/>
    <col min="7" max="7" width="26.42578125" style="10" customWidth="1"/>
    <col min="8" max="8" width="33.7109375" style="10" customWidth="1"/>
    <col min="9" max="9" width="14.85546875" style="10" customWidth="1"/>
    <col min="10" max="10" width="15.140625" style="10" customWidth="1"/>
    <col min="11" max="12" width="14.85546875" style="10" customWidth="1"/>
    <col min="13" max="14" width="17.5703125" style="10" hidden="1" customWidth="1"/>
    <col min="15" max="15" width="51.28515625" style="10" hidden="1" customWidth="1"/>
    <col min="16" max="16" width="22.28515625" style="10" customWidth="1"/>
    <col min="17" max="17" width="38.42578125" style="10" customWidth="1"/>
    <col min="18" max="18" width="36.28515625" style="10" customWidth="1"/>
    <col min="19" max="19" width="11.7109375" style="10" customWidth="1"/>
    <col min="20" max="20" width="23.85546875" style="10" customWidth="1"/>
    <col min="21" max="21" width="24.28515625" style="10" customWidth="1"/>
    <col min="22" max="22" width="26.42578125" style="10" customWidth="1"/>
    <col min="23" max="23" width="33.7109375" style="10" customWidth="1"/>
    <col min="24" max="24" width="14.85546875" style="10" customWidth="1"/>
    <col min="25" max="25" width="15.140625" style="10" customWidth="1"/>
    <col min="26" max="28" width="14.85546875" style="10" customWidth="1"/>
    <col min="29" max="29" width="17.5703125" style="10" hidden="1" customWidth="1"/>
    <col min="30" max="30" width="9.140625" style="10" hidden="1" customWidth="1"/>
    <col min="31" max="31" width="14.85546875" style="10" hidden="1" customWidth="1"/>
    <col min="32" max="32" width="15.140625" style="10" hidden="1" customWidth="1"/>
    <col min="33" max="33" width="14.85546875" style="10" hidden="1" customWidth="1"/>
    <col min="34" max="34" width="16.85546875" style="10" customWidth="1"/>
    <col min="35" max="35" width="9.140625" style="10" customWidth="1"/>
    <col min="36" max="16384" width="9.140625" style="10"/>
  </cols>
  <sheetData>
    <row r="1" spans="1:33" s="8" customFormat="1" ht="30" customHeight="1" x14ac:dyDescent="0.35">
      <c r="A1" s="448" t="s">
        <v>273</v>
      </c>
      <c r="B1" s="448"/>
      <c r="C1" s="448"/>
      <c r="D1" s="448"/>
      <c r="E1" s="448"/>
      <c r="F1" s="448"/>
      <c r="G1" s="448"/>
      <c r="H1" s="448"/>
      <c r="I1" s="448"/>
      <c r="J1" s="448"/>
      <c r="K1" s="448"/>
      <c r="L1" s="448"/>
      <c r="M1" s="184"/>
      <c r="N1" s="184"/>
      <c r="O1" s="184"/>
      <c r="P1" s="446" t="s">
        <v>273</v>
      </c>
      <c r="Q1" s="446"/>
      <c r="R1" s="446"/>
      <c r="S1" s="446"/>
      <c r="T1" s="446"/>
      <c r="U1" s="446"/>
      <c r="V1" s="446"/>
      <c r="W1" s="446"/>
      <c r="X1" s="446"/>
      <c r="Y1" s="446"/>
      <c r="Z1" s="446"/>
      <c r="AA1" s="446"/>
      <c r="AB1" s="447"/>
    </row>
    <row r="2" spans="1:33" s="8" customFormat="1" ht="30" customHeight="1" x14ac:dyDescent="0.35">
      <c r="A2" s="448" t="s">
        <v>85</v>
      </c>
      <c r="B2" s="448"/>
      <c r="C2" s="448"/>
      <c r="D2" s="448"/>
      <c r="E2" s="448"/>
      <c r="F2" s="448"/>
      <c r="G2" s="448"/>
      <c r="H2" s="448"/>
      <c r="I2" s="448"/>
      <c r="J2" s="448"/>
      <c r="K2" s="448"/>
      <c r="L2" s="448"/>
      <c r="M2" s="185"/>
      <c r="N2" s="185"/>
      <c r="O2" s="185"/>
      <c r="P2" s="444" t="s">
        <v>272</v>
      </c>
      <c r="Q2" s="444"/>
      <c r="R2" s="444"/>
      <c r="S2" s="444"/>
      <c r="T2" s="444"/>
      <c r="U2" s="444"/>
      <c r="V2" s="444"/>
      <c r="W2" s="444"/>
      <c r="X2" s="444"/>
      <c r="Y2" s="444"/>
      <c r="Z2" s="444"/>
      <c r="AA2" s="444"/>
      <c r="AB2" s="445"/>
    </row>
    <row r="3" spans="1:33" s="5" customFormat="1" ht="49.9" customHeight="1" x14ac:dyDescent="0.3">
      <c r="A3" s="449" t="s">
        <v>123</v>
      </c>
      <c r="B3" s="425" t="s">
        <v>0</v>
      </c>
      <c r="C3" s="425" t="s">
        <v>1</v>
      </c>
      <c r="D3" s="425" t="s">
        <v>2</v>
      </c>
      <c r="E3" s="425" t="s">
        <v>3</v>
      </c>
      <c r="F3" s="425" t="s">
        <v>4</v>
      </c>
      <c r="G3" s="425" t="s">
        <v>127</v>
      </c>
      <c r="H3" s="425" t="s">
        <v>250</v>
      </c>
      <c r="I3" s="425"/>
      <c r="J3" s="425"/>
      <c r="K3" s="425"/>
      <c r="L3" s="425"/>
      <c r="M3" s="414" t="s">
        <v>5</v>
      </c>
      <c r="N3" s="426" t="s">
        <v>10</v>
      </c>
      <c r="O3" s="418" t="s">
        <v>12</v>
      </c>
      <c r="P3" s="425" t="s">
        <v>123</v>
      </c>
      <c r="Q3" s="425" t="s">
        <v>0</v>
      </c>
      <c r="R3" s="425" t="s">
        <v>1</v>
      </c>
      <c r="S3" s="425" t="s">
        <v>2</v>
      </c>
      <c r="T3" s="425" t="s">
        <v>3</v>
      </c>
      <c r="U3" s="425" t="s">
        <v>4</v>
      </c>
      <c r="V3" s="426" t="s">
        <v>127</v>
      </c>
      <c r="W3" s="418" t="s">
        <v>250</v>
      </c>
      <c r="X3" s="419"/>
      <c r="Y3" s="419"/>
      <c r="Z3" s="419"/>
      <c r="AA3" s="419"/>
      <c r="AB3" s="420"/>
      <c r="AC3" s="416" t="s">
        <v>5</v>
      </c>
      <c r="AE3" s="408" t="s">
        <v>343</v>
      </c>
      <c r="AF3" s="408"/>
      <c r="AG3" s="408"/>
    </row>
    <row r="4" spans="1:33" s="5" customFormat="1" ht="49.9" customHeight="1" x14ac:dyDescent="0.3">
      <c r="A4" s="449"/>
      <c r="B4" s="425"/>
      <c r="C4" s="425"/>
      <c r="D4" s="425"/>
      <c r="E4" s="425"/>
      <c r="F4" s="425"/>
      <c r="G4" s="425"/>
      <c r="H4" s="355" t="s">
        <v>251</v>
      </c>
      <c r="I4" s="151">
        <v>2019</v>
      </c>
      <c r="J4" s="151">
        <v>2020</v>
      </c>
      <c r="K4" s="151">
        <v>2021</v>
      </c>
      <c r="L4" s="151">
        <v>2022</v>
      </c>
      <c r="M4" s="415"/>
      <c r="N4" s="427"/>
      <c r="O4" s="418"/>
      <c r="P4" s="425"/>
      <c r="Q4" s="425"/>
      <c r="R4" s="425"/>
      <c r="S4" s="425"/>
      <c r="T4" s="425"/>
      <c r="U4" s="425"/>
      <c r="V4" s="427"/>
      <c r="W4" s="150" t="s">
        <v>251</v>
      </c>
      <c r="X4" s="151">
        <v>2019</v>
      </c>
      <c r="Y4" s="151">
        <v>2020</v>
      </c>
      <c r="Z4" s="151">
        <v>2021</v>
      </c>
      <c r="AA4" s="151">
        <v>2022</v>
      </c>
      <c r="AB4" s="151">
        <v>2023</v>
      </c>
      <c r="AC4" s="417"/>
      <c r="AE4" s="151">
        <v>2019</v>
      </c>
      <c r="AF4" s="151">
        <v>2020</v>
      </c>
      <c r="AG4" s="151">
        <v>2021</v>
      </c>
    </row>
    <row r="5" spans="1:33" s="5" customFormat="1" ht="17.25" customHeight="1" x14ac:dyDescent="0.3">
      <c r="A5" s="354"/>
      <c r="B5" s="354"/>
      <c r="C5" s="354"/>
      <c r="D5" s="354"/>
      <c r="E5" s="354"/>
      <c r="F5" s="354"/>
      <c r="G5" s="354"/>
      <c r="H5" s="354"/>
      <c r="I5" s="356"/>
      <c r="J5" s="356"/>
      <c r="K5" s="356"/>
      <c r="L5" s="356"/>
      <c r="M5" s="49"/>
      <c r="N5" s="49"/>
      <c r="O5" s="48"/>
      <c r="P5" s="102"/>
      <c r="Q5" s="103"/>
      <c r="R5" s="103"/>
      <c r="S5" s="103"/>
      <c r="T5" s="103"/>
      <c r="U5" s="103"/>
      <c r="V5" s="103"/>
      <c r="W5" s="103"/>
      <c r="X5" s="49"/>
      <c r="Y5" s="49"/>
      <c r="Z5" s="49"/>
      <c r="AA5" s="49"/>
      <c r="AB5" s="180"/>
      <c r="AC5" s="49"/>
      <c r="AE5" s="49"/>
      <c r="AF5" s="49"/>
      <c r="AG5" s="49"/>
    </row>
    <row r="6" spans="1:33" s="5" customFormat="1" ht="30" customHeight="1" x14ac:dyDescent="0.3">
      <c r="A6" s="409" t="s">
        <v>185</v>
      </c>
      <c r="B6" s="409" t="s">
        <v>184</v>
      </c>
      <c r="C6" s="439" t="s">
        <v>47</v>
      </c>
      <c r="D6" s="439"/>
      <c r="E6" s="439"/>
      <c r="F6" s="439"/>
      <c r="G6" s="439"/>
      <c r="H6" s="439"/>
      <c r="I6" s="439"/>
      <c r="J6" s="439"/>
      <c r="K6" s="439"/>
      <c r="L6" s="439"/>
      <c r="M6" s="49"/>
      <c r="N6" s="49"/>
      <c r="O6" s="67"/>
      <c r="P6" s="388" t="s">
        <v>185</v>
      </c>
      <c r="Q6" s="388" t="s">
        <v>184</v>
      </c>
      <c r="R6" s="421" t="s">
        <v>47</v>
      </c>
      <c r="S6" s="422"/>
      <c r="T6" s="422"/>
      <c r="U6" s="422"/>
      <c r="V6" s="422"/>
      <c r="W6" s="422"/>
      <c r="X6" s="422"/>
      <c r="Y6" s="422"/>
      <c r="Z6" s="422"/>
      <c r="AA6" s="423"/>
      <c r="AB6" s="180"/>
      <c r="AC6" s="49"/>
    </row>
    <row r="7" spans="1:33" s="5" customFormat="1" ht="40.15" customHeight="1" x14ac:dyDescent="0.3">
      <c r="A7" s="409"/>
      <c r="B7" s="409"/>
      <c r="C7" s="434" t="s">
        <v>48</v>
      </c>
      <c r="D7" s="357" t="s">
        <v>10</v>
      </c>
      <c r="E7" s="410" t="s">
        <v>8</v>
      </c>
      <c r="F7" s="410" t="s">
        <v>286</v>
      </c>
      <c r="G7" s="435" t="s">
        <v>519</v>
      </c>
      <c r="H7" s="137" t="s">
        <v>277</v>
      </c>
      <c r="I7" s="4">
        <v>12200</v>
      </c>
      <c r="J7" s="4">
        <v>24000</v>
      </c>
      <c r="K7" s="4">
        <v>12000</v>
      </c>
      <c r="L7" s="4"/>
      <c r="M7" s="154">
        <f>SUM(I7:L7)</f>
        <v>48200</v>
      </c>
      <c r="N7" s="262"/>
      <c r="O7" s="58" t="s">
        <v>16</v>
      </c>
      <c r="P7" s="389"/>
      <c r="Q7" s="389"/>
      <c r="R7" s="326" t="s">
        <v>48</v>
      </c>
      <c r="S7" s="327" t="s">
        <v>10</v>
      </c>
      <c r="T7" s="392" t="s">
        <v>8</v>
      </c>
      <c r="U7" s="392" t="s">
        <v>284</v>
      </c>
      <c r="V7" s="399" t="s">
        <v>523</v>
      </c>
      <c r="W7" s="229" t="s">
        <v>395</v>
      </c>
      <c r="X7" s="223">
        <f>SUM(X8:X9)</f>
        <v>12200</v>
      </c>
      <c r="Y7" s="223">
        <f t="shared" ref="Y7:Z7" si="0">SUM(Y8:Y9)</f>
        <v>24000</v>
      </c>
      <c r="Z7" s="223">
        <f t="shared" si="0"/>
        <v>12000</v>
      </c>
      <c r="AA7" s="223"/>
      <c r="AB7" s="223"/>
      <c r="AC7" s="154">
        <f>SUM(X7:AB7)</f>
        <v>48200</v>
      </c>
      <c r="AE7" s="213">
        <v>0</v>
      </c>
      <c r="AF7" s="213">
        <v>0</v>
      </c>
      <c r="AG7" s="213">
        <v>0</v>
      </c>
    </row>
    <row r="8" spans="1:33" s="5" customFormat="1" ht="40.15" hidden="1" customHeight="1" x14ac:dyDescent="0.3">
      <c r="A8" s="409"/>
      <c r="B8" s="409"/>
      <c r="C8" s="434"/>
      <c r="D8" s="357"/>
      <c r="E8" s="410"/>
      <c r="F8" s="410"/>
      <c r="G8" s="435"/>
      <c r="H8" s="138" t="s">
        <v>206</v>
      </c>
      <c r="I8" s="95">
        <v>2200</v>
      </c>
      <c r="J8" s="95">
        <v>4000</v>
      </c>
      <c r="K8" s="95">
        <v>2000</v>
      </c>
      <c r="L8" s="95"/>
      <c r="M8" s="155">
        <f>SUM(I8:L8)</f>
        <v>8200</v>
      </c>
      <c r="N8" s="263">
        <f>SUM(I8:K8)</f>
        <v>8200</v>
      </c>
      <c r="O8" s="58"/>
      <c r="P8" s="389"/>
      <c r="Q8" s="389"/>
      <c r="R8" s="92"/>
      <c r="S8" s="328"/>
      <c r="T8" s="393"/>
      <c r="U8" s="393"/>
      <c r="V8" s="400"/>
      <c r="W8" s="224" t="s">
        <v>206</v>
      </c>
      <c r="X8" s="196">
        <v>2200</v>
      </c>
      <c r="Y8" s="196">
        <v>4000</v>
      </c>
      <c r="Z8" s="196">
        <v>2000</v>
      </c>
      <c r="AA8" s="196"/>
      <c r="AB8" s="196"/>
      <c r="AC8" s="155">
        <f>SUM(X8:AB8)</f>
        <v>8200</v>
      </c>
      <c r="AE8" s="95"/>
      <c r="AF8" s="95"/>
      <c r="AG8" s="95"/>
    </row>
    <row r="9" spans="1:33" s="5" customFormat="1" ht="60" hidden="1" customHeight="1" x14ac:dyDescent="0.3">
      <c r="A9" s="409"/>
      <c r="B9" s="409"/>
      <c r="C9" s="434"/>
      <c r="D9" s="357"/>
      <c r="E9" s="410"/>
      <c r="F9" s="410"/>
      <c r="G9" s="435"/>
      <c r="H9" s="139" t="s">
        <v>207</v>
      </c>
      <c r="I9" s="44">
        <v>10000</v>
      </c>
      <c r="J9" s="44">
        <v>20000</v>
      </c>
      <c r="K9" s="44">
        <v>10000</v>
      </c>
      <c r="L9" s="44"/>
      <c r="M9" s="156">
        <f>SUM(I9:L9)</f>
        <v>40000</v>
      </c>
      <c r="N9" s="264"/>
      <c r="O9" s="58"/>
      <c r="P9" s="389"/>
      <c r="Q9" s="389"/>
      <c r="R9" s="92"/>
      <c r="S9" s="328"/>
      <c r="T9" s="393"/>
      <c r="U9" s="393"/>
      <c r="V9" s="400"/>
      <c r="W9" s="234" t="s">
        <v>207</v>
      </c>
      <c r="X9" s="235">
        <v>10000</v>
      </c>
      <c r="Y9" s="235">
        <v>20000</v>
      </c>
      <c r="Z9" s="235">
        <v>10000</v>
      </c>
      <c r="AA9" s="235"/>
      <c r="AB9" s="235"/>
      <c r="AC9" s="156">
        <f>SUM(X9:AB9)</f>
        <v>40000</v>
      </c>
      <c r="AE9" s="44"/>
      <c r="AF9" s="44"/>
      <c r="AG9" s="44"/>
    </row>
    <row r="10" spans="1:33" s="5" customFormat="1" ht="58.9" customHeight="1" x14ac:dyDescent="0.3">
      <c r="A10" s="409"/>
      <c r="B10" s="409"/>
      <c r="C10" s="434"/>
      <c r="D10" s="357"/>
      <c r="E10" s="410"/>
      <c r="F10" s="410"/>
      <c r="G10" s="435"/>
      <c r="H10" s="227" t="s">
        <v>119</v>
      </c>
      <c r="I10" s="228">
        <v>6</v>
      </c>
      <c r="J10" s="228">
        <v>12</v>
      </c>
      <c r="K10" s="228">
        <v>6</v>
      </c>
      <c r="L10" s="228"/>
      <c r="M10" s="157"/>
      <c r="N10" s="265"/>
      <c r="O10" s="37"/>
      <c r="P10" s="389"/>
      <c r="Q10" s="389"/>
      <c r="R10" s="92"/>
      <c r="S10" s="328"/>
      <c r="T10" s="393"/>
      <c r="U10" s="393"/>
      <c r="V10" s="400"/>
      <c r="W10" s="227" t="s">
        <v>119</v>
      </c>
      <c r="X10" s="228">
        <v>6</v>
      </c>
      <c r="Y10" s="228">
        <v>12</v>
      </c>
      <c r="Z10" s="228">
        <v>6</v>
      </c>
      <c r="AA10" s="228"/>
      <c r="AB10" s="228"/>
      <c r="AC10" s="157"/>
      <c r="AE10" s="17"/>
      <c r="AF10" s="17"/>
      <c r="AG10" s="17"/>
    </row>
    <row r="11" spans="1:33" s="5" customFormat="1" ht="79.900000000000006" customHeight="1" x14ac:dyDescent="0.3">
      <c r="A11" s="120"/>
      <c r="B11" s="120"/>
      <c r="C11" s="358"/>
      <c r="D11" s="357"/>
      <c r="E11" s="410"/>
      <c r="F11" s="359"/>
      <c r="G11" s="435"/>
      <c r="H11" s="229" t="s">
        <v>124</v>
      </c>
      <c r="I11" s="230">
        <f>I7/I10</f>
        <v>2033.3333333333333</v>
      </c>
      <c r="J11" s="230">
        <f>J7/J10</f>
        <v>2000</v>
      </c>
      <c r="K11" s="230">
        <f>K7/K10</f>
        <v>2000</v>
      </c>
      <c r="L11" s="230"/>
      <c r="M11" s="158"/>
      <c r="N11" s="266"/>
      <c r="O11" s="37"/>
      <c r="P11" s="65"/>
      <c r="Q11" s="65"/>
      <c r="R11" s="92"/>
      <c r="S11" s="328"/>
      <c r="T11" s="393"/>
      <c r="U11" s="329"/>
      <c r="V11" s="400"/>
      <c r="W11" s="229" t="s">
        <v>396</v>
      </c>
      <c r="X11" s="230">
        <f>X7/X10</f>
        <v>2033.3333333333333</v>
      </c>
      <c r="Y11" s="223">
        <f>Y7/Y10</f>
        <v>2000</v>
      </c>
      <c r="Z11" s="223">
        <f>Z7/Z10</f>
        <v>2000</v>
      </c>
      <c r="AA11" s="223"/>
      <c r="AB11" s="230"/>
      <c r="AC11" s="158"/>
      <c r="AE11" s="32"/>
      <c r="AF11" s="188"/>
      <c r="AG11" s="188"/>
    </row>
    <row r="12" spans="1:33" s="5" customFormat="1" ht="179.25" customHeight="1" x14ac:dyDescent="0.3">
      <c r="A12" s="120"/>
      <c r="B12" s="120"/>
      <c r="C12" s="358"/>
      <c r="D12" s="357"/>
      <c r="E12" s="359"/>
      <c r="F12" s="359"/>
      <c r="G12" s="435"/>
      <c r="H12" s="231" t="s">
        <v>229</v>
      </c>
      <c r="I12" s="232">
        <v>100</v>
      </c>
      <c r="J12" s="223" t="s">
        <v>87</v>
      </c>
      <c r="K12" s="233">
        <f>K10/J10*100</f>
        <v>50</v>
      </c>
      <c r="L12" s="233"/>
      <c r="M12" s="159"/>
      <c r="N12" s="267"/>
      <c r="O12" s="37"/>
      <c r="P12" s="65"/>
      <c r="Q12" s="65"/>
      <c r="R12" s="93"/>
      <c r="S12" s="330"/>
      <c r="T12" s="93"/>
      <c r="U12" s="93"/>
      <c r="V12" s="424"/>
      <c r="W12" s="231" t="s">
        <v>229</v>
      </c>
      <c r="X12" s="232">
        <v>100</v>
      </c>
      <c r="Y12" s="223">
        <f>Y10/X10*100</f>
        <v>200</v>
      </c>
      <c r="Z12" s="233">
        <f>Z10/Y10*100</f>
        <v>50</v>
      </c>
      <c r="AA12" s="233"/>
      <c r="AB12" s="233"/>
      <c r="AC12" s="159"/>
      <c r="AE12" s="133"/>
      <c r="AF12" s="28"/>
      <c r="AG12" s="134"/>
    </row>
    <row r="13" spans="1:33" s="9" customFormat="1" ht="40.15" customHeight="1" x14ac:dyDescent="0.3">
      <c r="A13" s="120"/>
      <c r="B13" s="120"/>
      <c r="C13" s="119" t="s">
        <v>49</v>
      </c>
      <c r="D13" s="357" t="s">
        <v>9</v>
      </c>
      <c r="E13" s="409" t="s">
        <v>8</v>
      </c>
      <c r="F13" s="410" t="s">
        <v>286</v>
      </c>
      <c r="G13" s="394" t="s">
        <v>520</v>
      </c>
      <c r="H13" s="229" t="s">
        <v>277</v>
      </c>
      <c r="I13" s="226">
        <v>80000</v>
      </c>
      <c r="J13" s="226">
        <v>79500</v>
      </c>
      <c r="K13" s="226">
        <v>79500</v>
      </c>
      <c r="L13" s="226">
        <v>53600</v>
      </c>
      <c r="M13" s="160">
        <f>SUM(I13:L13)</f>
        <v>292600</v>
      </c>
      <c r="N13" s="268"/>
      <c r="O13" s="55" t="s">
        <v>17</v>
      </c>
      <c r="P13" s="65"/>
      <c r="Q13" s="65"/>
      <c r="R13" s="107" t="s">
        <v>49</v>
      </c>
      <c r="S13" s="129" t="s">
        <v>264</v>
      </c>
      <c r="T13" s="388" t="s">
        <v>8</v>
      </c>
      <c r="U13" s="402" t="s">
        <v>284</v>
      </c>
      <c r="V13" s="390" t="s">
        <v>446</v>
      </c>
      <c r="W13" s="229" t="s">
        <v>395</v>
      </c>
      <c r="X13" s="226">
        <f>SUM(X14:X15)</f>
        <v>80000</v>
      </c>
      <c r="Y13" s="226">
        <f t="shared" ref="Y13:Z13" si="1">SUM(Y14:Y15)</f>
        <v>79500</v>
      </c>
      <c r="Z13" s="226">
        <f t="shared" si="1"/>
        <v>79500</v>
      </c>
      <c r="AA13" s="226"/>
      <c r="AB13" s="226"/>
      <c r="AC13" s="160">
        <f>SUM(X13:AB13)</f>
        <v>239000</v>
      </c>
      <c r="AE13" s="7">
        <v>8138.4</v>
      </c>
      <c r="AF13" s="7">
        <v>29249.5</v>
      </c>
      <c r="AG13" s="7">
        <v>14014.1</v>
      </c>
    </row>
    <row r="14" spans="1:33" s="9" customFormat="1" ht="40.15" hidden="1" customHeight="1" x14ac:dyDescent="0.3">
      <c r="A14" s="120"/>
      <c r="B14" s="120"/>
      <c r="C14" s="119"/>
      <c r="D14" s="357"/>
      <c r="E14" s="409"/>
      <c r="F14" s="410"/>
      <c r="G14" s="394"/>
      <c r="H14" s="224" t="s">
        <v>206</v>
      </c>
      <c r="I14" s="196">
        <v>50000</v>
      </c>
      <c r="J14" s="196">
        <v>39500</v>
      </c>
      <c r="K14" s="196">
        <v>39500</v>
      </c>
      <c r="L14" s="196">
        <v>39600</v>
      </c>
      <c r="M14" s="155">
        <f>SUM(I14:L14)</f>
        <v>168600</v>
      </c>
      <c r="N14" s="263">
        <f>SUM(I14:K14)</f>
        <v>129000</v>
      </c>
      <c r="O14" s="55"/>
      <c r="P14" s="65"/>
      <c r="Q14" s="65"/>
      <c r="R14" s="45"/>
      <c r="S14" s="130"/>
      <c r="T14" s="389"/>
      <c r="U14" s="403"/>
      <c r="V14" s="391"/>
      <c r="W14" s="224" t="s">
        <v>206</v>
      </c>
      <c r="X14" s="196">
        <v>50000</v>
      </c>
      <c r="Y14" s="196">
        <v>39500</v>
      </c>
      <c r="Z14" s="196">
        <v>39500</v>
      </c>
      <c r="AA14" s="196"/>
      <c r="AB14" s="196"/>
      <c r="AC14" s="155">
        <f>SUM(X14:AB14)</f>
        <v>129000</v>
      </c>
      <c r="AE14" s="95"/>
      <c r="AF14" s="95"/>
      <c r="AG14" s="95"/>
    </row>
    <row r="15" spans="1:33" s="9" customFormat="1" ht="60" hidden="1" customHeight="1" x14ac:dyDescent="0.3">
      <c r="A15" s="120"/>
      <c r="B15" s="120"/>
      <c r="C15" s="119"/>
      <c r="D15" s="357"/>
      <c r="E15" s="409"/>
      <c r="F15" s="410"/>
      <c r="G15" s="394"/>
      <c r="H15" s="234" t="s">
        <v>207</v>
      </c>
      <c r="I15" s="235">
        <v>30000</v>
      </c>
      <c r="J15" s="235">
        <v>40000</v>
      </c>
      <c r="K15" s="235">
        <v>40000</v>
      </c>
      <c r="L15" s="235">
        <v>14000</v>
      </c>
      <c r="M15" s="156">
        <f>SUM(I15:L15)</f>
        <v>124000</v>
      </c>
      <c r="N15" s="264"/>
      <c r="O15" s="55"/>
      <c r="P15" s="65"/>
      <c r="Q15" s="65"/>
      <c r="R15" s="45"/>
      <c r="S15" s="130"/>
      <c r="T15" s="389"/>
      <c r="U15" s="403"/>
      <c r="V15" s="391"/>
      <c r="W15" s="234" t="s">
        <v>207</v>
      </c>
      <c r="X15" s="235">
        <v>30000</v>
      </c>
      <c r="Y15" s="235">
        <v>40000</v>
      </c>
      <c r="Z15" s="235">
        <v>40000</v>
      </c>
      <c r="AA15" s="235"/>
      <c r="AB15" s="235"/>
      <c r="AC15" s="156">
        <f>SUM(X15:AB15)</f>
        <v>110000</v>
      </c>
      <c r="AE15" s="44"/>
      <c r="AF15" s="44"/>
      <c r="AG15" s="44"/>
    </row>
    <row r="16" spans="1:33" s="9" customFormat="1" ht="60" customHeight="1" x14ac:dyDescent="0.3">
      <c r="A16" s="120"/>
      <c r="B16" s="120"/>
      <c r="C16" s="119"/>
      <c r="D16" s="357"/>
      <c r="E16" s="409"/>
      <c r="F16" s="410"/>
      <c r="G16" s="394"/>
      <c r="H16" s="236" t="s">
        <v>125</v>
      </c>
      <c r="I16" s="237">
        <v>38</v>
      </c>
      <c r="J16" s="237">
        <v>39</v>
      </c>
      <c r="K16" s="237">
        <v>39</v>
      </c>
      <c r="L16" s="237">
        <v>24</v>
      </c>
      <c r="M16" s="161"/>
      <c r="N16" s="269"/>
      <c r="O16" s="55"/>
      <c r="P16" s="65"/>
      <c r="Q16" s="65"/>
      <c r="R16" s="45"/>
      <c r="S16" s="130"/>
      <c r="T16" s="389"/>
      <c r="U16" s="403"/>
      <c r="V16" s="391"/>
      <c r="W16" s="236" t="s">
        <v>125</v>
      </c>
      <c r="X16" s="237">
        <v>38</v>
      </c>
      <c r="Y16" s="237">
        <v>39</v>
      </c>
      <c r="Z16" s="237">
        <v>39</v>
      </c>
      <c r="AA16" s="237"/>
      <c r="AB16" s="237"/>
      <c r="AC16" s="161"/>
      <c r="AE16" s="21"/>
      <c r="AF16" s="21"/>
      <c r="AG16" s="21"/>
    </row>
    <row r="17" spans="1:33" s="9" customFormat="1" ht="38.450000000000003" hidden="1" customHeight="1" x14ac:dyDescent="0.3">
      <c r="A17" s="120"/>
      <c r="B17" s="120"/>
      <c r="C17" s="119"/>
      <c r="D17" s="357"/>
      <c r="E17" s="409"/>
      <c r="F17" s="360"/>
      <c r="G17" s="394"/>
      <c r="H17" s="236"/>
      <c r="I17" s="237"/>
      <c r="J17" s="237"/>
      <c r="K17" s="237"/>
      <c r="L17" s="237"/>
      <c r="M17" s="161"/>
      <c r="N17" s="269"/>
      <c r="O17" s="62"/>
      <c r="P17" s="65"/>
      <c r="Q17" s="65"/>
      <c r="R17" s="45"/>
      <c r="S17" s="203"/>
      <c r="T17" s="389"/>
      <c r="U17" s="199"/>
      <c r="V17" s="391"/>
      <c r="W17" s="227" t="s">
        <v>305</v>
      </c>
      <c r="X17" s="228"/>
      <c r="Y17" s="228"/>
      <c r="Z17" s="228"/>
      <c r="AA17" s="228"/>
      <c r="AB17" s="228"/>
      <c r="AC17" s="161"/>
      <c r="AE17" s="21"/>
      <c r="AF17" s="21"/>
      <c r="AG17" s="21"/>
    </row>
    <row r="18" spans="1:33" s="9" customFormat="1" ht="102" customHeight="1" x14ac:dyDescent="0.3">
      <c r="A18" s="120"/>
      <c r="B18" s="120"/>
      <c r="C18" s="119"/>
      <c r="D18" s="357"/>
      <c r="E18" s="409"/>
      <c r="F18" s="361"/>
      <c r="G18" s="394"/>
      <c r="H18" s="238" t="s">
        <v>126</v>
      </c>
      <c r="I18" s="239">
        <f>I13/I16</f>
        <v>2105.2631578947367</v>
      </c>
      <c r="J18" s="239">
        <f t="shared" ref="J18:O18" si="2">J13/J16</f>
        <v>2038.4615384615386</v>
      </c>
      <c r="K18" s="239">
        <f t="shared" si="2"/>
        <v>2038.4615384615386</v>
      </c>
      <c r="L18" s="239">
        <f t="shared" si="2"/>
        <v>2233.3333333333335</v>
      </c>
      <c r="M18" s="162"/>
      <c r="N18" s="162"/>
      <c r="O18" s="31" t="e">
        <f t="shared" si="2"/>
        <v>#VALUE!</v>
      </c>
      <c r="P18" s="65"/>
      <c r="Q18" s="65"/>
      <c r="R18" s="45"/>
      <c r="S18" s="130"/>
      <c r="T18" s="389"/>
      <c r="U18" s="80"/>
      <c r="V18" s="391"/>
      <c r="W18" s="238" t="s">
        <v>399</v>
      </c>
      <c r="X18" s="239">
        <f>X13/X16</f>
        <v>2105.2631578947367</v>
      </c>
      <c r="Y18" s="239">
        <f t="shared" ref="Y18:Z18" si="3">Y13/Y16</f>
        <v>2038.4615384615386</v>
      </c>
      <c r="Z18" s="239">
        <f t="shared" si="3"/>
        <v>2038.4615384615386</v>
      </c>
      <c r="AA18" s="239"/>
      <c r="AB18" s="239"/>
      <c r="AC18" s="162"/>
      <c r="AE18" s="31"/>
      <c r="AF18" s="31"/>
      <c r="AG18" s="31"/>
    </row>
    <row r="19" spans="1:33" s="9" customFormat="1" ht="57.6" hidden="1" customHeight="1" x14ac:dyDescent="0.3">
      <c r="A19" s="120"/>
      <c r="B19" s="120"/>
      <c r="C19" s="119"/>
      <c r="D19" s="357"/>
      <c r="E19" s="362"/>
      <c r="F19" s="361"/>
      <c r="G19" s="394"/>
      <c r="H19" s="238"/>
      <c r="I19" s="239"/>
      <c r="J19" s="239"/>
      <c r="K19" s="239"/>
      <c r="L19" s="239"/>
      <c r="M19" s="162"/>
      <c r="N19" s="270"/>
      <c r="O19" s="216"/>
      <c r="P19" s="65"/>
      <c r="Q19" s="65"/>
      <c r="R19" s="45"/>
      <c r="S19" s="203"/>
      <c r="T19" s="198"/>
      <c r="U19" s="80"/>
      <c r="V19" s="391"/>
      <c r="W19" s="229" t="s">
        <v>344</v>
      </c>
      <c r="X19" s="230"/>
      <c r="Y19" s="230"/>
      <c r="Z19" s="230"/>
      <c r="AA19" s="230"/>
      <c r="AB19" s="230"/>
      <c r="AC19" s="162"/>
      <c r="AE19" s="31"/>
      <c r="AF19" s="31"/>
      <c r="AG19" s="31"/>
    </row>
    <row r="20" spans="1:33" s="5" customFormat="1" ht="206.25" customHeight="1" x14ac:dyDescent="0.3">
      <c r="A20" s="120"/>
      <c r="B20" s="120"/>
      <c r="C20" s="119"/>
      <c r="D20" s="359"/>
      <c r="E20" s="120"/>
      <c r="F20" s="361"/>
      <c r="G20" s="394"/>
      <c r="H20" s="240" t="s">
        <v>334</v>
      </c>
      <c r="I20" s="233">
        <v>5.43</v>
      </c>
      <c r="J20" s="232">
        <f>J16/I16*100</f>
        <v>102.63157894736842</v>
      </c>
      <c r="K20" s="232">
        <f t="shared" ref="K20:L20" si="4">K16/J16*100</f>
        <v>100</v>
      </c>
      <c r="L20" s="232">
        <f t="shared" si="4"/>
        <v>61.53846153846154</v>
      </c>
      <c r="M20" s="152"/>
      <c r="N20" s="271"/>
      <c r="O20" s="58"/>
      <c r="P20" s="65"/>
      <c r="Q20" s="65"/>
      <c r="R20" s="45"/>
      <c r="S20" s="88"/>
      <c r="T20" s="65"/>
      <c r="U20" s="80"/>
      <c r="V20" s="391"/>
      <c r="W20" s="240" t="s">
        <v>334</v>
      </c>
      <c r="X20" s="233">
        <v>5.43</v>
      </c>
      <c r="Y20" s="232">
        <f>Y16/X16*100</f>
        <v>102.63157894736842</v>
      </c>
      <c r="Z20" s="232">
        <f>Z16/Y16*100</f>
        <v>100</v>
      </c>
      <c r="AA20" s="232"/>
      <c r="AB20" s="232"/>
      <c r="AC20" s="152"/>
      <c r="AE20" s="134"/>
      <c r="AF20" s="133"/>
      <c r="AG20" s="133"/>
    </row>
    <row r="21" spans="1:33" s="5" customFormat="1" ht="23.25" customHeight="1" x14ac:dyDescent="0.3">
      <c r="A21" s="120"/>
      <c r="B21" s="120"/>
      <c r="C21" s="119"/>
      <c r="D21" s="359"/>
      <c r="E21" s="120"/>
      <c r="F21" s="361"/>
      <c r="G21" s="394"/>
      <c r="H21" s="240"/>
      <c r="I21" s="233"/>
      <c r="J21" s="232"/>
      <c r="K21" s="232"/>
      <c r="L21" s="232"/>
      <c r="M21" s="152"/>
      <c r="N21" s="272"/>
      <c r="O21" s="217"/>
      <c r="P21" s="65"/>
      <c r="Q21" s="65"/>
      <c r="R21" s="78"/>
      <c r="S21" s="89"/>
      <c r="T21" s="66"/>
      <c r="U21" s="81"/>
      <c r="V21" s="401"/>
      <c r="W21" s="240" t="s">
        <v>347</v>
      </c>
      <c r="X21" s="233"/>
      <c r="Y21" s="232"/>
      <c r="Z21" s="232"/>
      <c r="AA21" s="232"/>
      <c r="AB21" s="232"/>
      <c r="AC21" s="152"/>
      <c r="AE21" s="134"/>
      <c r="AF21" s="133"/>
      <c r="AG21" s="133"/>
    </row>
    <row r="22" spans="1:33" s="9" customFormat="1" ht="40.15" customHeight="1" x14ac:dyDescent="0.3">
      <c r="A22" s="120"/>
      <c r="B22" s="120"/>
      <c r="C22" s="119" t="s">
        <v>122</v>
      </c>
      <c r="D22" s="357" t="s">
        <v>9</v>
      </c>
      <c r="E22" s="409" t="s">
        <v>8</v>
      </c>
      <c r="F22" s="363" t="s">
        <v>6</v>
      </c>
      <c r="G22" s="394" t="s">
        <v>489</v>
      </c>
      <c r="H22" s="231" t="s">
        <v>281</v>
      </c>
      <c r="I22" s="223">
        <v>34870</v>
      </c>
      <c r="J22" s="223">
        <v>38000</v>
      </c>
      <c r="K22" s="223">
        <v>38000</v>
      </c>
      <c r="L22" s="223">
        <v>34100</v>
      </c>
      <c r="M22" s="155">
        <f>SUM(I22:L22)</f>
        <v>144970</v>
      </c>
      <c r="N22" s="273">
        <f>SUM(I22:K22)</f>
        <v>110870</v>
      </c>
      <c r="O22" s="41" t="s">
        <v>18</v>
      </c>
      <c r="P22" s="65"/>
      <c r="Q22" s="65"/>
      <c r="R22" s="107" t="s">
        <v>122</v>
      </c>
      <c r="S22" s="129" t="s">
        <v>264</v>
      </c>
      <c r="T22" s="388" t="s">
        <v>8</v>
      </c>
      <c r="U22" s="124" t="s">
        <v>6</v>
      </c>
      <c r="V22" s="390" t="s">
        <v>447</v>
      </c>
      <c r="W22" s="187" t="s">
        <v>397</v>
      </c>
      <c r="X22" s="4">
        <v>34870</v>
      </c>
      <c r="Y22" s="4">
        <v>38000</v>
      </c>
      <c r="Z22" s="4">
        <v>38000</v>
      </c>
      <c r="AA22" s="223"/>
      <c r="AB22" s="223"/>
      <c r="AC22" s="155">
        <f>SUM(X22:AB22)</f>
        <v>110870</v>
      </c>
      <c r="AE22" s="213">
        <v>721.4</v>
      </c>
      <c r="AF22" s="213">
        <v>6772.6</v>
      </c>
      <c r="AG22" s="213">
        <v>3567.3</v>
      </c>
    </row>
    <row r="23" spans="1:33" s="9" customFormat="1" ht="88.5" customHeight="1" x14ac:dyDescent="0.3">
      <c r="A23" s="364"/>
      <c r="B23" s="362"/>
      <c r="C23" s="119"/>
      <c r="D23" s="357"/>
      <c r="E23" s="409"/>
      <c r="F23" s="363"/>
      <c r="G23" s="394"/>
      <c r="H23" s="241" t="s">
        <v>128</v>
      </c>
      <c r="I23" s="237">
        <v>30</v>
      </c>
      <c r="J23" s="237">
        <v>32</v>
      </c>
      <c r="K23" s="237">
        <v>32</v>
      </c>
      <c r="L23" s="237">
        <v>26</v>
      </c>
      <c r="M23" s="161"/>
      <c r="N23" s="269"/>
      <c r="O23" s="38"/>
      <c r="P23" s="101"/>
      <c r="Q23" s="96"/>
      <c r="R23" s="45"/>
      <c r="S23" s="130"/>
      <c r="T23" s="389"/>
      <c r="U23" s="125"/>
      <c r="V23" s="391"/>
      <c r="W23" s="241" t="s">
        <v>128</v>
      </c>
      <c r="X23" s="237">
        <v>30</v>
      </c>
      <c r="Y23" s="237">
        <v>32</v>
      </c>
      <c r="Z23" s="237">
        <v>32</v>
      </c>
      <c r="AA23" s="237"/>
      <c r="AB23" s="237"/>
      <c r="AC23" s="161"/>
      <c r="AE23" s="21"/>
      <c r="AF23" s="21"/>
      <c r="AG23" s="21"/>
    </row>
    <row r="24" spans="1:33" s="9" customFormat="1" ht="2.25" customHeight="1" x14ac:dyDescent="0.3">
      <c r="A24" s="364"/>
      <c r="B24" s="362"/>
      <c r="C24" s="119"/>
      <c r="D24" s="357"/>
      <c r="E24" s="409"/>
      <c r="F24" s="363"/>
      <c r="G24" s="394"/>
      <c r="H24" s="241"/>
      <c r="I24" s="237"/>
      <c r="J24" s="237"/>
      <c r="K24" s="237"/>
      <c r="L24" s="237"/>
      <c r="M24" s="161"/>
      <c r="N24" s="269"/>
      <c r="O24" s="62"/>
      <c r="P24" s="200"/>
      <c r="Q24" s="198"/>
      <c r="R24" s="45"/>
      <c r="S24" s="203"/>
      <c r="T24" s="389"/>
      <c r="U24" s="201"/>
      <c r="V24" s="391"/>
      <c r="W24" s="227" t="s">
        <v>305</v>
      </c>
      <c r="X24" s="228"/>
      <c r="Y24" s="228"/>
      <c r="Z24" s="228"/>
      <c r="AA24" s="228"/>
      <c r="AB24" s="228"/>
      <c r="AC24" s="161"/>
      <c r="AE24" s="21"/>
      <c r="AF24" s="21"/>
      <c r="AG24" s="21"/>
    </row>
    <row r="25" spans="1:33" s="9" customFormat="1" ht="104.25" customHeight="1" x14ac:dyDescent="0.3">
      <c r="A25" s="364"/>
      <c r="B25" s="362"/>
      <c r="C25" s="119"/>
      <c r="D25" s="357"/>
      <c r="E25" s="409"/>
      <c r="F25" s="363"/>
      <c r="G25" s="394"/>
      <c r="H25" s="242" t="s">
        <v>228</v>
      </c>
      <c r="I25" s="239">
        <f>I22/I23</f>
        <v>1162.3333333333333</v>
      </c>
      <c r="J25" s="239">
        <f t="shared" ref="J25:L25" si="5">J22/J23</f>
        <v>1187.5</v>
      </c>
      <c r="K25" s="239">
        <f t="shared" si="5"/>
        <v>1187.5</v>
      </c>
      <c r="L25" s="239">
        <f t="shared" si="5"/>
        <v>1311.5384615384614</v>
      </c>
      <c r="M25" s="162"/>
      <c r="N25" s="270"/>
      <c r="O25" s="38"/>
      <c r="P25" s="101"/>
      <c r="Q25" s="96"/>
      <c r="R25" s="45"/>
      <c r="S25" s="130"/>
      <c r="T25" s="389"/>
      <c r="U25" s="125"/>
      <c r="V25" s="391"/>
      <c r="W25" s="242" t="s">
        <v>398</v>
      </c>
      <c r="X25" s="239">
        <f>X22/X23</f>
        <v>1162.3333333333333</v>
      </c>
      <c r="Y25" s="226">
        <f t="shared" ref="Y25:Z25" si="6">Y22/Y23</f>
        <v>1187.5</v>
      </c>
      <c r="Z25" s="226">
        <f t="shared" si="6"/>
        <v>1187.5</v>
      </c>
      <c r="AA25" s="226"/>
      <c r="AB25" s="226"/>
      <c r="AC25" s="162"/>
      <c r="AE25" s="31"/>
      <c r="AF25" s="22"/>
      <c r="AG25" s="22"/>
    </row>
    <row r="26" spans="1:33" s="9" customFormat="1" ht="39" hidden="1" customHeight="1" x14ac:dyDescent="0.3">
      <c r="A26" s="364"/>
      <c r="B26" s="362"/>
      <c r="C26" s="119"/>
      <c r="D26" s="357"/>
      <c r="E26" s="362"/>
      <c r="F26" s="363"/>
      <c r="G26" s="365"/>
      <c r="H26" s="242"/>
      <c r="I26" s="239"/>
      <c r="J26" s="239"/>
      <c r="K26" s="239"/>
      <c r="L26" s="239"/>
      <c r="M26" s="162"/>
      <c r="N26" s="270"/>
      <c r="O26" s="62"/>
      <c r="P26" s="200"/>
      <c r="Q26" s="198"/>
      <c r="R26" s="45"/>
      <c r="S26" s="203"/>
      <c r="T26" s="198"/>
      <c r="U26" s="201"/>
      <c r="V26" s="197"/>
      <c r="W26" s="229" t="s">
        <v>344</v>
      </c>
      <c r="X26" s="230"/>
      <c r="Y26" s="223"/>
      <c r="Z26" s="223"/>
      <c r="AA26" s="223"/>
      <c r="AB26" s="223"/>
      <c r="AC26" s="162"/>
      <c r="AE26" s="31"/>
      <c r="AF26" s="22"/>
      <c r="AG26" s="22"/>
    </row>
    <row r="27" spans="1:33" s="9" customFormat="1" ht="124.5" customHeight="1" x14ac:dyDescent="0.3">
      <c r="A27" s="364"/>
      <c r="B27" s="362"/>
      <c r="C27" s="119"/>
      <c r="D27" s="359"/>
      <c r="E27" s="120"/>
      <c r="F27" s="361"/>
      <c r="G27" s="366"/>
      <c r="H27" s="243" t="s">
        <v>230</v>
      </c>
      <c r="I27" s="232">
        <v>100</v>
      </c>
      <c r="J27" s="232" t="s">
        <v>231</v>
      </c>
      <c r="K27" s="232">
        <f>K23/J23*100</f>
        <v>100</v>
      </c>
      <c r="L27" s="232">
        <f>L23/K23*100</f>
        <v>81.25</v>
      </c>
      <c r="M27" s="152"/>
      <c r="N27" s="271"/>
      <c r="O27" s="38"/>
      <c r="P27" s="101"/>
      <c r="Q27" s="96"/>
      <c r="R27" s="45"/>
      <c r="S27" s="88"/>
      <c r="T27" s="65"/>
      <c r="U27" s="80"/>
      <c r="V27" s="76"/>
      <c r="W27" s="243" t="s">
        <v>230</v>
      </c>
      <c r="X27" s="232">
        <v>100</v>
      </c>
      <c r="Y27" s="232">
        <f>Y23/X23*100</f>
        <v>106.66666666666667</v>
      </c>
      <c r="Z27" s="232">
        <f>Z23/Y23*100</f>
        <v>100</v>
      </c>
      <c r="AA27" s="232"/>
      <c r="AB27" s="232"/>
      <c r="AC27" s="152"/>
      <c r="AE27" s="133"/>
      <c r="AF27" s="133"/>
      <c r="AG27" s="133"/>
    </row>
    <row r="28" spans="1:33" s="9" customFormat="1" ht="78" hidden="1" customHeight="1" x14ac:dyDescent="0.3">
      <c r="A28" s="364"/>
      <c r="B28" s="362"/>
      <c r="C28" s="119"/>
      <c r="D28" s="359"/>
      <c r="E28" s="120"/>
      <c r="F28" s="361"/>
      <c r="G28" s="366"/>
      <c r="H28" s="243"/>
      <c r="I28" s="232"/>
      <c r="J28" s="232"/>
      <c r="K28" s="232"/>
      <c r="L28" s="232"/>
      <c r="M28" s="152"/>
      <c r="N28" s="271"/>
      <c r="O28" s="62"/>
      <c r="P28" s="200"/>
      <c r="Q28" s="198"/>
      <c r="R28" s="78"/>
      <c r="S28" s="89"/>
      <c r="T28" s="66"/>
      <c r="U28" s="81"/>
      <c r="V28" s="77"/>
      <c r="W28" s="240" t="s">
        <v>345</v>
      </c>
      <c r="X28" s="232"/>
      <c r="Y28" s="232"/>
      <c r="Z28" s="232"/>
      <c r="AA28" s="232"/>
      <c r="AB28" s="232"/>
      <c r="AC28" s="152"/>
      <c r="AE28" s="133"/>
      <c r="AF28" s="133"/>
      <c r="AG28" s="133"/>
    </row>
    <row r="29" spans="1:33" s="9" customFormat="1" ht="40.15" customHeight="1" x14ac:dyDescent="0.3">
      <c r="A29" s="120"/>
      <c r="B29" s="120"/>
      <c r="C29" s="367" t="s">
        <v>58</v>
      </c>
      <c r="D29" s="359" t="s">
        <v>9</v>
      </c>
      <c r="E29" s="409" t="s">
        <v>8</v>
      </c>
      <c r="F29" s="363" t="s">
        <v>6</v>
      </c>
      <c r="G29" s="394" t="s">
        <v>490</v>
      </c>
      <c r="H29" s="231" t="s">
        <v>281</v>
      </c>
      <c r="I29" s="223">
        <v>18973.599999999999</v>
      </c>
      <c r="J29" s="223">
        <v>6530.7</v>
      </c>
      <c r="K29" s="223">
        <v>4885.1000000000004</v>
      </c>
      <c r="L29" s="223">
        <v>3908.1</v>
      </c>
      <c r="M29" s="155">
        <f>SUM(I29:L29)</f>
        <v>34297.5</v>
      </c>
      <c r="N29" s="263">
        <f>SUM(I29:K29)</f>
        <v>30389.4</v>
      </c>
      <c r="O29" s="55" t="s">
        <v>19</v>
      </c>
      <c r="P29" s="65"/>
      <c r="Q29" s="65"/>
      <c r="R29" s="225" t="s">
        <v>58</v>
      </c>
      <c r="S29" s="129" t="s">
        <v>264</v>
      </c>
      <c r="T29" s="388" t="s">
        <v>8</v>
      </c>
      <c r="U29" s="124" t="s">
        <v>6</v>
      </c>
      <c r="V29" s="390" t="s">
        <v>448</v>
      </c>
      <c r="W29" s="231" t="s">
        <v>397</v>
      </c>
      <c r="X29" s="223">
        <v>18973.599999999999</v>
      </c>
      <c r="Y29" s="223">
        <v>6530.7</v>
      </c>
      <c r="Z29" s="223">
        <v>4885.1000000000004</v>
      </c>
      <c r="AA29" s="223"/>
      <c r="AB29" s="223"/>
      <c r="AC29" s="155">
        <f>SUM(X29:AB29)</f>
        <v>30389.4</v>
      </c>
      <c r="AE29" s="213">
        <v>0</v>
      </c>
      <c r="AF29" s="213">
        <v>9219.7999999999993</v>
      </c>
      <c r="AG29" s="213">
        <v>7994</v>
      </c>
    </row>
    <row r="30" spans="1:33" s="9" customFormat="1" ht="102" customHeight="1" x14ac:dyDescent="0.3">
      <c r="A30" s="120"/>
      <c r="B30" s="120"/>
      <c r="C30" s="119"/>
      <c r="D30" s="359"/>
      <c r="E30" s="409"/>
      <c r="F30" s="363"/>
      <c r="G30" s="394"/>
      <c r="H30" s="241" t="s">
        <v>130</v>
      </c>
      <c r="I30" s="237">
        <v>66</v>
      </c>
      <c r="J30" s="237">
        <v>22</v>
      </c>
      <c r="K30" s="237">
        <v>16</v>
      </c>
      <c r="L30" s="237">
        <v>12</v>
      </c>
      <c r="M30" s="161"/>
      <c r="N30" s="269"/>
      <c r="O30" s="38"/>
      <c r="P30" s="65"/>
      <c r="Q30" s="65"/>
      <c r="R30" s="45"/>
      <c r="S30" s="88"/>
      <c r="T30" s="389"/>
      <c r="U30" s="125"/>
      <c r="V30" s="391"/>
      <c r="W30" s="241" t="s">
        <v>130</v>
      </c>
      <c r="X30" s="237">
        <v>66</v>
      </c>
      <c r="Y30" s="237">
        <v>22</v>
      </c>
      <c r="Z30" s="237">
        <v>16</v>
      </c>
      <c r="AA30" s="237"/>
      <c r="AB30" s="237"/>
      <c r="AC30" s="161"/>
      <c r="AE30" s="21"/>
      <c r="AF30" s="21"/>
      <c r="AG30" s="21"/>
    </row>
    <row r="31" spans="1:33" s="9" customFormat="1" ht="121.5" customHeight="1" x14ac:dyDescent="0.3">
      <c r="A31" s="120"/>
      <c r="B31" s="120"/>
      <c r="C31" s="119"/>
      <c r="D31" s="359"/>
      <c r="E31" s="120"/>
      <c r="F31" s="363"/>
      <c r="G31" s="394"/>
      <c r="H31" s="245" t="s">
        <v>129</v>
      </c>
      <c r="I31" s="239">
        <f>I29/I30</f>
        <v>287.47878787878784</v>
      </c>
      <c r="J31" s="239">
        <f>J29/J30</f>
        <v>296.84999999999997</v>
      </c>
      <c r="K31" s="239">
        <f>K29/K30</f>
        <v>305.31875000000002</v>
      </c>
      <c r="L31" s="239">
        <f>L29/L30</f>
        <v>325.67500000000001</v>
      </c>
      <c r="M31" s="162"/>
      <c r="N31" s="270"/>
      <c r="O31" s="38"/>
      <c r="P31" s="65"/>
      <c r="Q31" s="65"/>
      <c r="R31" s="45"/>
      <c r="S31" s="88"/>
      <c r="T31" s="65"/>
      <c r="U31" s="125"/>
      <c r="V31" s="391"/>
      <c r="W31" s="245" t="s">
        <v>400</v>
      </c>
      <c r="X31" s="239">
        <f>X29/X30</f>
        <v>287.47878787878784</v>
      </c>
      <c r="Y31" s="239">
        <f>Y29/Y30</f>
        <v>296.84999999999997</v>
      </c>
      <c r="Z31" s="239">
        <f>Z29/Z30</f>
        <v>305.31875000000002</v>
      </c>
      <c r="AA31" s="239"/>
      <c r="AB31" s="239"/>
      <c r="AC31" s="162"/>
      <c r="AE31" s="31"/>
      <c r="AF31" s="31"/>
      <c r="AG31" s="31"/>
    </row>
    <row r="32" spans="1:33" s="9" customFormat="1" ht="141.75" customHeight="1" x14ac:dyDescent="0.3">
      <c r="A32" s="120"/>
      <c r="B32" s="120"/>
      <c r="C32" s="119"/>
      <c r="D32" s="359"/>
      <c r="E32" s="120"/>
      <c r="F32" s="363"/>
      <c r="G32" s="366"/>
      <c r="H32" s="229" t="s">
        <v>354</v>
      </c>
      <c r="I32" s="232">
        <v>49.3</v>
      </c>
      <c r="J32" s="232">
        <f>J30/I30*100</f>
        <v>33.333333333333329</v>
      </c>
      <c r="K32" s="232">
        <f>K30/J30*100</f>
        <v>72.727272727272734</v>
      </c>
      <c r="L32" s="232">
        <f>L30/K30*100</f>
        <v>75</v>
      </c>
      <c r="M32" s="163"/>
      <c r="N32" s="164"/>
      <c r="O32" s="38"/>
      <c r="P32" s="65"/>
      <c r="Q32" s="65"/>
      <c r="R32" s="78"/>
      <c r="S32" s="89"/>
      <c r="T32" s="66"/>
      <c r="U32" s="126"/>
      <c r="V32" s="77"/>
      <c r="W32" s="229" t="s">
        <v>354</v>
      </c>
      <c r="X32" s="232">
        <v>49.3</v>
      </c>
      <c r="Y32" s="232">
        <f>Y30/X30*100</f>
        <v>33.333333333333329</v>
      </c>
      <c r="Z32" s="232">
        <f>Z30/Y30*100</f>
        <v>72.727272727272734</v>
      </c>
      <c r="AA32" s="232"/>
      <c r="AB32" s="232"/>
      <c r="AC32" s="163"/>
      <c r="AE32" s="133"/>
      <c r="AF32" s="133"/>
      <c r="AG32" s="133"/>
    </row>
    <row r="33" spans="1:33" s="9" customFormat="1" ht="40.15" customHeight="1" x14ac:dyDescent="0.3">
      <c r="A33" s="120"/>
      <c r="B33" s="120"/>
      <c r="C33" s="367"/>
      <c r="D33" s="359"/>
      <c r="E33" s="409"/>
      <c r="F33" s="363"/>
      <c r="G33" s="394"/>
      <c r="H33" s="224"/>
      <c r="I33" s="196"/>
      <c r="J33" s="196"/>
      <c r="K33" s="196"/>
      <c r="L33" s="196"/>
      <c r="M33" s="155">
        <f>SUM(I33:L33)</f>
        <v>0</v>
      </c>
      <c r="N33" s="263"/>
      <c r="O33" s="62" t="s">
        <v>19</v>
      </c>
      <c r="P33" s="65"/>
      <c r="Q33" s="65"/>
      <c r="R33" s="386" t="s">
        <v>372</v>
      </c>
      <c r="S33" s="129" t="s">
        <v>274</v>
      </c>
      <c r="T33" s="388" t="s">
        <v>8</v>
      </c>
      <c r="U33" s="124" t="s">
        <v>6</v>
      </c>
      <c r="V33" s="390" t="s">
        <v>525</v>
      </c>
      <c r="W33" s="231" t="s">
        <v>397</v>
      </c>
      <c r="X33" s="223"/>
      <c r="Y33" s="223"/>
      <c r="Z33" s="223"/>
      <c r="AA33" s="223">
        <v>63800</v>
      </c>
      <c r="AB33" s="223">
        <v>71255.100000000006</v>
      </c>
      <c r="AC33" s="155">
        <f>SUM(X33:AB33)</f>
        <v>135055.1</v>
      </c>
      <c r="AE33" s="95"/>
      <c r="AF33" s="95"/>
      <c r="AG33" s="95"/>
    </row>
    <row r="34" spans="1:33" s="9" customFormat="1" ht="106.5" customHeight="1" x14ac:dyDescent="0.3">
      <c r="A34" s="120"/>
      <c r="B34" s="120"/>
      <c r="C34" s="119"/>
      <c r="D34" s="359"/>
      <c r="E34" s="409"/>
      <c r="F34" s="363"/>
      <c r="G34" s="394"/>
      <c r="H34" s="241"/>
      <c r="I34" s="237"/>
      <c r="J34" s="237"/>
      <c r="K34" s="237"/>
      <c r="L34" s="237"/>
      <c r="M34" s="161"/>
      <c r="N34" s="269"/>
      <c r="O34" s="62"/>
      <c r="P34" s="65"/>
      <c r="Q34" s="65"/>
      <c r="R34" s="387"/>
      <c r="S34" s="88"/>
      <c r="T34" s="389"/>
      <c r="U34" s="125"/>
      <c r="V34" s="391"/>
      <c r="W34" s="241" t="s">
        <v>258</v>
      </c>
      <c r="X34" s="237"/>
      <c r="Y34" s="237"/>
      <c r="Z34" s="237"/>
      <c r="AA34" s="228">
        <v>711</v>
      </c>
      <c r="AB34" s="228">
        <v>715</v>
      </c>
      <c r="AC34" s="161"/>
      <c r="AE34" s="21"/>
      <c r="AF34" s="21"/>
      <c r="AG34" s="21"/>
    </row>
    <row r="35" spans="1:33" s="9" customFormat="1" ht="145.5" customHeight="1" x14ac:dyDescent="0.3">
      <c r="A35" s="120"/>
      <c r="B35" s="120"/>
      <c r="C35" s="119"/>
      <c r="D35" s="359"/>
      <c r="E35" s="120"/>
      <c r="F35" s="363"/>
      <c r="G35" s="366"/>
      <c r="H35" s="245"/>
      <c r="I35" s="239"/>
      <c r="J35" s="239"/>
      <c r="K35" s="239"/>
      <c r="L35" s="239"/>
      <c r="M35" s="162"/>
      <c r="N35" s="270"/>
      <c r="O35" s="62"/>
      <c r="P35" s="65"/>
      <c r="Q35" s="65"/>
      <c r="R35" s="45"/>
      <c r="S35" s="88"/>
      <c r="T35" s="65"/>
      <c r="U35" s="125"/>
      <c r="V35" s="76"/>
      <c r="W35" s="245" t="s">
        <v>401</v>
      </c>
      <c r="X35" s="239"/>
      <c r="Y35" s="239"/>
      <c r="Z35" s="239"/>
      <c r="AA35" s="239">
        <f t="shared" ref="AA35:AB35" si="7">AA33/AA34</f>
        <v>89.732770745428979</v>
      </c>
      <c r="AB35" s="239">
        <f t="shared" si="7"/>
        <v>99.657482517482521</v>
      </c>
      <c r="AC35" s="162"/>
      <c r="AE35" s="31"/>
      <c r="AF35" s="31"/>
      <c r="AG35" s="31"/>
    </row>
    <row r="36" spans="1:33" s="9" customFormat="1" ht="148.5" customHeight="1" x14ac:dyDescent="0.3">
      <c r="A36" s="120"/>
      <c r="B36" s="120"/>
      <c r="C36" s="368"/>
      <c r="D36" s="368"/>
      <c r="E36" s="368"/>
      <c r="F36" s="368"/>
      <c r="G36" s="368"/>
      <c r="H36" s="229"/>
      <c r="I36" s="232"/>
      <c r="J36" s="232"/>
      <c r="K36" s="232"/>
      <c r="L36" s="232"/>
      <c r="M36" s="163"/>
      <c r="N36" s="164"/>
      <c r="O36" s="62"/>
      <c r="P36" s="65"/>
      <c r="Q36" s="65"/>
      <c r="R36" s="78"/>
      <c r="S36" s="89"/>
      <c r="T36" s="66"/>
      <c r="U36" s="126"/>
      <c r="V36" s="77"/>
      <c r="W36" s="229" t="s">
        <v>299</v>
      </c>
      <c r="X36" s="232"/>
      <c r="Y36" s="232"/>
      <c r="Z36" s="232"/>
      <c r="AA36" s="232">
        <v>100</v>
      </c>
      <c r="AB36" s="232">
        <v>100</v>
      </c>
      <c r="AC36" s="163"/>
      <c r="AE36" s="133"/>
      <c r="AF36" s="133"/>
      <c r="AG36" s="133"/>
    </row>
    <row r="37" spans="1:33" s="9" customFormat="1" ht="40.15" customHeight="1" x14ac:dyDescent="0.3">
      <c r="A37" s="120"/>
      <c r="B37" s="120"/>
      <c r="C37" s="368"/>
      <c r="D37" s="368"/>
      <c r="E37" s="368"/>
      <c r="F37" s="368"/>
      <c r="G37" s="368"/>
      <c r="H37" s="138"/>
      <c r="I37" s="95"/>
      <c r="J37" s="95"/>
      <c r="K37" s="95"/>
      <c r="L37" s="95"/>
      <c r="M37" s="155">
        <f>SUM(I37:L37)</f>
        <v>0</v>
      </c>
      <c r="N37" s="263"/>
      <c r="O37" s="62" t="s">
        <v>19</v>
      </c>
      <c r="P37" s="65"/>
      <c r="Q37" s="65"/>
      <c r="R37" s="386" t="s">
        <v>257</v>
      </c>
      <c r="S37" s="129">
        <v>2022</v>
      </c>
      <c r="T37" s="388" t="s">
        <v>8</v>
      </c>
      <c r="U37" s="124" t="s">
        <v>6</v>
      </c>
      <c r="V37" s="390" t="s">
        <v>449</v>
      </c>
      <c r="W37" s="231" t="s">
        <v>397</v>
      </c>
      <c r="X37" s="223"/>
      <c r="Y37" s="223"/>
      <c r="Z37" s="223"/>
      <c r="AA37" s="223">
        <v>5000</v>
      </c>
      <c r="AB37" s="223"/>
      <c r="AC37" s="155">
        <f>SUM(X37:AB37)</f>
        <v>5000</v>
      </c>
      <c r="AE37" s="95"/>
      <c r="AF37" s="95"/>
      <c r="AG37" s="95"/>
    </row>
    <row r="38" spans="1:33" s="9" customFormat="1" ht="105.75" customHeight="1" x14ac:dyDescent="0.3">
      <c r="A38" s="120"/>
      <c r="B38" s="120"/>
      <c r="C38" s="368"/>
      <c r="D38" s="368"/>
      <c r="E38" s="368"/>
      <c r="F38" s="368"/>
      <c r="G38" s="368"/>
      <c r="H38" s="241"/>
      <c r="I38" s="237"/>
      <c r="J38" s="237"/>
      <c r="K38" s="237"/>
      <c r="L38" s="237"/>
      <c r="M38" s="161"/>
      <c r="N38" s="269"/>
      <c r="O38" s="62"/>
      <c r="P38" s="65"/>
      <c r="Q38" s="65"/>
      <c r="R38" s="387"/>
      <c r="S38" s="88"/>
      <c r="T38" s="389"/>
      <c r="U38" s="125"/>
      <c r="V38" s="391"/>
      <c r="W38" s="227" t="s">
        <v>443</v>
      </c>
      <c r="X38" s="228"/>
      <c r="Y38" s="228"/>
      <c r="Z38" s="228"/>
      <c r="AA38" s="228">
        <v>10</v>
      </c>
      <c r="AB38" s="228"/>
      <c r="AC38" s="161"/>
      <c r="AE38" s="21"/>
      <c r="AF38" s="21"/>
      <c r="AG38" s="21"/>
    </row>
    <row r="39" spans="1:33" s="9" customFormat="1" ht="128.25" customHeight="1" x14ac:dyDescent="0.3">
      <c r="A39" s="120"/>
      <c r="B39" s="120"/>
      <c r="C39" s="119"/>
      <c r="D39" s="359"/>
      <c r="E39" s="120"/>
      <c r="F39" s="363"/>
      <c r="G39" s="366"/>
      <c r="H39" s="245"/>
      <c r="I39" s="239"/>
      <c r="J39" s="239"/>
      <c r="K39" s="239"/>
      <c r="L39" s="239"/>
      <c r="M39" s="162"/>
      <c r="N39" s="270"/>
      <c r="O39" s="62"/>
      <c r="P39" s="65"/>
      <c r="Q39" s="65"/>
      <c r="R39" s="45"/>
      <c r="S39" s="88"/>
      <c r="T39" s="389"/>
      <c r="U39" s="125"/>
      <c r="V39" s="391"/>
      <c r="W39" s="231" t="s">
        <v>442</v>
      </c>
      <c r="X39" s="230"/>
      <c r="Y39" s="230"/>
      <c r="Z39" s="230"/>
      <c r="AA39" s="223">
        <f>AA37/AA38</f>
        <v>500</v>
      </c>
      <c r="AB39" s="223"/>
      <c r="AC39" s="162"/>
      <c r="AE39" s="31"/>
      <c r="AF39" s="31"/>
      <c r="AG39" s="31"/>
    </row>
    <row r="40" spans="1:33" s="9" customFormat="1" ht="132.75" customHeight="1" x14ac:dyDescent="0.3">
      <c r="A40" s="120"/>
      <c r="B40" s="120"/>
      <c r="C40" s="119"/>
      <c r="D40" s="359"/>
      <c r="E40" s="120"/>
      <c r="F40" s="363"/>
      <c r="G40" s="366"/>
      <c r="H40" s="229"/>
      <c r="I40" s="232"/>
      <c r="J40" s="232"/>
      <c r="K40" s="232"/>
      <c r="L40" s="232"/>
      <c r="M40" s="163"/>
      <c r="N40" s="164"/>
      <c r="O40" s="62"/>
      <c r="P40" s="65"/>
      <c r="Q40" s="65"/>
      <c r="R40" s="78"/>
      <c r="S40" s="89"/>
      <c r="T40" s="66"/>
      <c r="U40" s="126"/>
      <c r="V40" s="77"/>
      <c r="W40" s="229" t="s">
        <v>353</v>
      </c>
      <c r="X40" s="232"/>
      <c r="Y40" s="232"/>
      <c r="Z40" s="232"/>
      <c r="AA40" s="232">
        <v>100</v>
      </c>
      <c r="AB40" s="232"/>
      <c r="AC40" s="163"/>
      <c r="AE40" s="133"/>
      <c r="AF40" s="133"/>
      <c r="AG40" s="133"/>
    </row>
    <row r="41" spans="1:33" s="9" customFormat="1" ht="30" customHeight="1" x14ac:dyDescent="0.3">
      <c r="A41" s="120"/>
      <c r="B41" s="120"/>
      <c r="C41" s="406" t="s">
        <v>59</v>
      </c>
      <c r="D41" s="406"/>
      <c r="E41" s="406"/>
      <c r="F41" s="406"/>
      <c r="G41" s="406"/>
      <c r="H41" s="406"/>
      <c r="I41" s="406"/>
      <c r="J41" s="406"/>
      <c r="K41" s="406"/>
      <c r="L41" s="406"/>
      <c r="M41" s="164"/>
      <c r="N41" s="164"/>
      <c r="O41" s="62"/>
      <c r="P41" s="65"/>
      <c r="Q41" s="65"/>
      <c r="R41" s="436" t="s">
        <v>59</v>
      </c>
      <c r="S41" s="437"/>
      <c r="T41" s="437"/>
      <c r="U41" s="437"/>
      <c r="V41" s="437"/>
      <c r="W41" s="437"/>
      <c r="X41" s="437"/>
      <c r="Y41" s="437"/>
      <c r="Z41" s="437"/>
      <c r="AA41" s="437"/>
      <c r="AB41" s="438"/>
      <c r="AC41" s="164"/>
    </row>
    <row r="42" spans="1:33" s="5" customFormat="1" ht="40.15" customHeight="1" x14ac:dyDescent="0.3">
      <c r="A42" s="120"/>
      <c r="B42" s="120"/>
      <c r="C42" s="407" t="s">
        <v>50</v>
      </c>
      <c r="D42" s="357" t="s">
        <v>9</v>
      </c>
      <c r="E42" s="409" t="s">
        <v>180</v>
      </c>
      <c r="F42" s="410" t="s">
        <v>286</v>
      </c>
      <c r="G42" s="394" t="s">
        <v>521</v>
      </c>
      <c r="H42" s="187" t="s">
        <v>281</v>
      </c>
      <c r="I42" s="1">
        <v>12100</v>
      </c>
      <c r="J42" s="1">
        <v>12000</v>
      </c>
      <c r="K42" s="1">
        <v>12000</v>
      </c>
      <c r="L42" s="1">
        <v>12000</v>
      </c>
      <c r="M42" s="160">
        <f>SUM(I42:L42)</f>
        <v>48100</v>
      </c>
      <c r="N42" s="268"/>
      <c r="O42" s="55" t="s">
        <v>38</v>
      </c>
      <c r="P42" s="65"/>
      <c r="Q42" s="65"/>
      <c r="R42" s="386" t="s">
        <v>50</v>
      </c>
      <c r="S42" s="327" t="s">
        <v>10</v>
      </c>
      <c r="T42" s="386" t="s">
        <v>180</v>
      </c>
      <c r="U42" s="392" t="s">
        <v>284</v>
      </c>
      <c r="V42" s="397" t="s">
        <v>450</v>
      </c>
      <c r="W42" s="231" t="s">
        <v>397</v>
      </c>
      <c r="X42" s="226">
        <f>SUM(X43:X44)</f>
        <v>12100</v>
      </c>
      <c r="Y42" s="226">
        <f t="shared" ref="Y42:Z42" si="8">SUM(Y43:Y44)</f>
        <v>12000</v>
      </c>
      <c r="Z42" s="226">
        <f t="shared" si="8"/>
        <v>12000</v>
      </c>
      <c r="AA42" s="226"/>
      <c r="AB42" s="226"/>
      <c r="AC42" s="160">
        <f>SUM(X42:AB42)</f>
        <v>36100</v>
      </c>
      <c r="AE42" s="213">
        <v>0</v>
      </c>
      <c r="AF42" s="213">
        <v>0</v>
      </c>
      <c r="AG42" s="213">
        <v>0</v>
      </c>
    </row>
    <row r="43" spans="1:33" s="5" customFormat="1" ht="40.15" hidden="1" customHeight="1" x14ac:dyDescent="0.3">
      <c r="A43" s="120"/>
      <c r="B43" s="120"/>
      <c r="C43" s="407"/>
      <c r="D43" s="357"/>
      <c r="E43" s="409"/>
      <c r="F43" s="410"/>
      <c r="G43" s="394"/>
      <c r="H43" s="138" t="s">
        <v>206</v>
      </c>
      <c r="I43" s="95">
        <v>2100</v>
      </c>
      <c r="J43" s="95">
        <v>2000</v>
      </c>
      <c r="K43" s="95">
        <v>2000</v>
      </c>
      <c r="L43" s="95">
        <v>2000</v>
      </c>
      <c r="M43" s="155">
        <f>SUM(I43:L43)</f>
        <v>8100</v>
      </c>
      <c r="N43" s="263">
        <f>SUM(I43:K43)</f>
        <v>6100</v>
      </c>
      <c r="O43" s="55"/>
      <c r="P43" s="65"/>
      <c r="Q43" s="65"/>
      <c r="R43" s="387"/>
      <c r="S43" s="328"/>
      <c r="T43" s="387"/>
      <c r="U43" s="393"/>
      <c r="V43" s="398"/>
      <c r="W43" s="224" t="s">
        <v>206</v>
      </c>
      <c r="X43" s="196">
        <v>2100</v>
      </c>
      <c r="Y43" s="196">
        <v>2000</v>
      </c>
      <c r="Z43" s="196">
        <v>2000</v>
      </c>
      <c r="AA43" s="196"/>
      <c r="AB43" s="196"/>
      <c r="AC43" s="155">
        <f>SUM(X43:AB43)</f>
        <v>6100</v>
      </c>
      <c r="AE43" s="95"/>
      <c r="AF43" s="95"/>
      <c r="AG43" s="95"/>
    </row>
    <row r="44" spans="1:33" s="5" customFormat="1" ht="60" hidden="1" customHeight="1" x14ac:dyDescent="0.3">
      <c r="A44" s="120"/>
      <c r="B44" s="120"/>
      <c r="C44" s="407"/>
      <c r="D44" s="357"/>
      <c r="E44" s="409"/>
      <c r="F44" s="410"/>
      <c r="G44" s="394"/>
      <c r="H44" s="139" t="s">
        <v>207</v>
      </c>
      <c r="I44" s="44">
        <v>10000</v>
      </c>
      <c r="J44" s="44">
        <v>10000</v>
      </c>
      <c r="K44" s="44">
        <v>10000</v>
      </c>
      <c r="L44" s="44">
        <v>10000</v>
      </c>
      <c r="M44" s="156">
        <f>SUM(I44:L44)</f>
        <v>40000</v>
      </c>
      <c r="N44" s="264"/>
      <c r="O44" s="55"/>
      <c r="P44" s="65"/>
      <c r="Q44" s="65"/>
      <c r="R44" s="387"/>
      <c r="S44" s="328"/>
      <c r="T44" s="387"/>
      <c r="U44" s="393"/>
      <c r="V44" s="398"/>
      <c r="W44" s="234" t="s">
        <v>207</v>
      </c>
      <c r="X44" s="235">
        <v>10000</v>
      </c>
      <c r="Y44" s="235">
        <v>10000</v>
      </c>
      <c r="Z44" s="235">
        <v>10000</v>
      </c>
      <c r="AA44" s="235"/>
      <c r="AB44" s="235"/>
      <c r="AC44" s="156">
        <f>SUM(X44:AB44)</f>
        <v>30000</v>
      </c>
      <c r="AE44" s="44"/>
      <c r="AF44" s="44"/>
      <c r="AG44" s="44"/>
    </row>
    <row r="45" spans="1:33" s="5" customFormat="1" ht="60" hidden="1" customHeight="1" x14ac:dyDescent="0.3">
      <c r="A45" s="120"/>
      <c r="B45" s="120"/>
      <c r="C45" s="407"/>
      <c r="D45" s="369"/>
      <c r="E45" s="409"/>
      <c r="F45" s="410"/>
      <c r="G45" s="394"/>
      <c r="H45" s="24"/>
      <c r="I45" s="24">
        <v>3700</v>
      </c>
      <c r="J45" s="24">
        <v>6000</v>
      </c>
      <c r="K45" s="24">
        <v>6000</v>
      </c>
      <c r="L45" s="24">
        <v>6000</v>
      </c>
      <c r="M45" s="165"/>
      <c r="N45" s="274"/>
      <c r="O45" s="38"/>
      <c r="P45" s="65"/>
      <c r="Q45" s="65"/>
      <c r="R45" s="387"/>
      <c r="S45" s="331"/>
      <c r="T45" s="387"/>
      <c r="U45" s="393"/>
      <c r="V45" s="398"/>
      <c r="W45" s="226"/>
      <c r="X45" s="226">
        <v>3700</v>
      </c>
      <c r="Y45" s="226">
        <v>6000</v>
      </c>
      <c r="Z45" s="226">
        <v>6000</v>
      </c>
      <c r="AA45" s="226"/>
      <c r="AB45" s="226"/>
      <c r="AC45" s="165"/>
      <c r="AE45" s="24"/>
      <c r="AF45" s="24"/>
      <c r="AG45" s="24"/>
    </row>
    <row r="46" spans="1:33" s="5" customFormat="1" ht="60" customHeight="1" x14ac:dyDescent="0.3">
      <c r="A46" s="120"/>
      <c r="B46" s="120"/>
      <c r="C46" s="407"/>
      <c r="D46" s="369"/>
      <c r="E46" s="409"/>
      <c r="F46" s="410"/>
      <c r="G46" s="394"/>
      <c r="H46" s="241" t="s">
        <v>136</v>
      </c>
      <c r="I46" s="237">
        <v>40</v>
      </c>
      <c r="J46" s="237">
        <v>64</v>
      </c>
      <c r="K46" s="237">
        <v>64</v>
      </c>
      <c r="L46" s="237">
        <v>64</v>
      </c>
      <c r="M46" s="161"/>
      <c r="N46" s="269"/>
      <c r="O46" s="38"/>
      <c r="P46" s="65"/>
      <c r="Q46" s="65"/>
      <c r="R46" s="387"/>
      <c r="S46" s="331"/>
      <c r="T46" s="387"/>
      <c r="U46" s="393"/>
      <c r="V46" s="398"/>
      <c r="W46" s="241" t="s">
        <v>136</v>
      </c>
      <c r="X46" s="237">
        <v>40</v>
      </c>
      <c r="Y46" s="237">
        <v>64</v>
      </c>
      <c r="Z46" s="237">
        <v>64</v>
      </c>
      <c r="AA46" s="237"/>
      <c r="AB46" s="237"/>
      <c r="AC46" s="161"/>
      <c r="AE46" s="21"/>
      <c r="AF46" s="21"/>
      <c r="AG46" s="21"/>
    </row>
    <row r="47" spans="1:33" s="5" customFormat="1" ht="79.150000000000006" customHeight="1" x14ac:dyDescent="0.3">
      <c r="A47" s="120"/>
      <c r="B47" s="120"/>
      <c r="C47" s="119"/>
      <c r="D47" s="369"/>
      <c r="E47" s="409"/>
      <c r="F47" s="359"/>
      <c r="G47" s="394"/>
      <c r="H47" s="242" t="s">
        <v>131</v>
      </c>
      <c r="I47" s="239">
        <f>I45/I46</f>
        <v>92.5</v>
      </c>
      <c r="J47" s="239">
        <f>J45/J46</f>
        <v>93.75</v>
      </c>
      <c r="K47" s="239">
        <f>K45/K46</f>
        <v>93.75</v>
      </c>
      <c r="L47" s="239">
        <f>L45/L46</f>
        <v>93.75</v>
      </c>
      <c r="M47" s="162"/>
      <c r="N47" s="270"/>
      <c r="O47" s="38"/>
      <c r="P47" s="65"/>
      <c r="Q47" s="65"/>
      <c r="R47" s="45"/>
      <c r="S47" s="331"/>
      <c r="T47" s="387"/>
      <c r="U47" s="92"/>
      <c r="V47" s="398"/>
      <c r="W47" s="242" t="s">
        <v>402</v>
      </c>
      <c r="X47" s="239">
        <f>X45/X46</f>
        <v>92.5</v>
      </c>
      <c r="Y47" s="239">
        <f>Y45/Y46</f>
        <v>93.75</v>
      </c>
      <c r="Z47" s="239">
        <f>Z45/Z46</f>
        <v>93.75</v>
      </c>
      <c r="AA47" s="239"/>
      <c r="AB47" s="239"/>
      <c r="AC47" s="162"/>
      <c r="AE47" s="31"/>
      <c r="AF47" s="31"/>
      <c r="AG47" s="31"/>
    </row>
    <row r="48" spans="1:33" s="5" customFormat="1" ht="30" hidden="1" customHeight="1" x14ac:dyDescent="0.3">
      <c r="A48" s="120"/>
      <c r="B48" s="120"/>
      <c r="C48" s="119"/>
      <c r="D48" s="369"/>
      <c r="E48" s="120"/>
      <c r="F48" s="359"/>
      <c r="G48" s="394"/>
      <c r="H48" s="246"/>
      <c r="I48" s="226">
        <v>8400</v>
      </c>
      <c r="J48" s="226">
        <v>6000</v>
      </c>
      <c r="K48" s="226">
        <v>6000</v>
      </c>
      <c r="L48" s="226">
        <v>6000</v>
      </c>
      <c r="M48" s="165"/>
      <c r="N48" s="274"/>
      <c r="O48" s="38"/>
      <c r="P48" s="65"/>
      <c r="Q48" s="65"/>
      <c r="R48" s="45"/>
      <c r="S48" s="331"/>
      <c r="T48" s="45"/>
      <c r="U48" s="92"/>
      <c r="V48" s="398"/>
      <c r="W48" s="246"/>
      <c r="X48" s="226">
        <v>8400</v>
      </c>
      <c r="Y48" s="226">
        <v>6000</v>
      </c>
      <c r="Z48" s="226">
        <v>6000</v>
      </c>
      <c r="AA48" s="226"/>
      <c r="AB48" s="226"/>
      <c r="AC48" s="165"/>
      <c r="AE48" s="24"/>
      <c r="AF48" s="24"/>
      <c r="AG48" s="24"/>
    </row>
    <row r="49" spans="1:33" s="5" customFormat="1" ht="93.6" customHeight="1" x14ac:dyDescent="0.3">
      <c r="A49" s="120"/>
      <c r="B49" s="120"/>
      <c r="C49" s="119"/>
      <c r="D49" s="369"/>
      <c r="E49" s="120"/>
      <c r="F49" s="359"/>
      <c r="G49" s="394"/>
      <c r="H49" s="247" t="s">
        <v>137</v>
      </c>
      <c r="I49" s="239">
        <v>20.64</v>
      </c>
      <c r="J49" s="239">
        <v>14.57</v>
      </c>
      <c r="K49" s="239">
        <v>12.62</v>
      </c>
      <c r="L49" s="239">
        <v>12.62</v>
      </c>
      <c r="M49" s="166"/>
      <c r="N49" s="275"/>
      <c r="O49" s="38"/>
      <c r="P49" s="65"/>
      <c r="Q49" s="65"/>
      <c r="R49" s="45"/>
      <c r="S49" s="331"/>
      <c r="T49" s="45"/>
      <c r="U49" s="92"/>
      <c r="V49" s="398"/>
      <c r="W49" s="247" t="s">
        <v>137</v>
      </c>
      <c r="X49" s="239">
        <v>20.64</v>
      </c>
      <c r="Y49" s="239">
        <v>14.57</v>
      </c>
      <c r="Z49" s="239">
        <v>12.62</v>
      </c>
      <c r="AA49" s="239"/>
      <c r="AB49" s="239"/>
      <c r="AC49" s="166"/>
      <c r="AE49" s="30"/>
      <c r="AF49" s="30"/>
      <c r="AG49" s="30"/>
    </row>
    <row r="50" spans="1:33" s="5" customFormat="1" ht="150" customHeight="1" x14ac:dyDescent="0.3">
      <c r="A50" s="120"/>
      <c r="B50" s="120"/>
      <c r="C50" s="119"/>
      <c r="D50" s="369"/>
      <c r="E50" s="120"/>
      <c r="F50" s="359"/>
      <c r="G50" s="394"/>
      <c r="H50" s="242" t="s">
        <v>132</v>
      </c>
      <c r="I50" s="239">
        <f>I48/I49</f>
        <v>406.97674418604652</v>
      </c>
      <c r="J50" s="239">
        <f t="shared" ref="J50:L50" si="9">J48/J49</f>
        <v>411.80507892930677</v>
      </c>
      <c r="K50" s="239">
        <f t="shared" si="9"/>
        <v>475.43581616481777</v>
      </c>
      <c r="L50" s="239">
        <f t="shared" si="9"/>
        <v>475.43581616481777</v>
      </c>
      <c r="M50" s="162"/>
      <c r="N50" s="270"/>
      <c r="O50" s="38"/>
      <c r="P50" s="65"/>
      <c r="Q50" s="65"/>
      <c r="R50" s="45"/>
      <c r="S50" s="331"/>
      <c r="T50" s="45"/>
      <c r="U50" s="92"/>
      <c r="V50" s="398"/>
      <c r="W50" s="242" t="s">
        <v>403</v>
      </c>
      <c r="X50" s="239">
        <f>X48/X49</f>
        <v>406.97674418604652</v>
      </c>
      <c r="Y50" s="239">
        <f t="shared" ref="Y50:Z50" si="10">Y48/Y49</f>
        <v>411.80507892930677</v>
      </c>
      <c r="Z50" s="239">
        <f t="shared" si="10"/>
        <v>475.43581616481777</v>
      </c>
      <c r="AA50" s="239"/>
      <c r="AB50" s="239"/>
      <c r="AC50" s="162"/>
      <c r="AE50" s="31"/>
      <c r="AF50" s="31"/>
      <c r="AG50" s="31"/>
    </row>
    <row r="51" spans="1:33" s="9" customFormat="1" ht="100.5" customHeight="1" x14ac:dyDescent="0.3">
      <c r="A51" s="120"/>
      <c r="B51" s="120"/>
      <c r="C51" s="119"/>
      <c r="D51" s="369"/>
      <c r="E51" s="120"/>
      <c r="F51" s="359"/>
      <c r="G51" s="366"/>
      <c r="H51" s="229" t="s">
        <v>133</v>
      </c>
      <c r="I51" s="232">
        <v>100</v>
      </c>
      <c r="J51" s="232" t="s">
        <v>232</v>
      </c>
      <c r="K51" s="232">
        <f>K46/J46*100</f>
        <v>100</v>
      </c>
      <c r="L51" s="232">
        <f>L46/K46*100</f>
        <v>100</v>
      </c>
      <c r="M51" s="152"/>
      <c r="N51" s="271"/>
      <c r="O51" s="38"/>
      <c r="P51" s="65"/>
      <c r="Q51" s="65"/>
      <c r="R51" s="45"/>
      <c r="S51" s="331"/>
      <c r="T51" s="45"/>
      <c r="U51" s="92"/>
      <c r="V51" s="332"/>
      <c r="W51" s="229" t="s">
        <v>133</v>
      </c>
      <c r="X51" s="232">
        <v>100</v>
      </c>
      <c r="Y51" s="232">
        <f>Y46/X46*100</f>
        <v>160</v>
      </c>
      <c r="Z51" s="232">
        <f>Z46/Y46*100</f>
        <v>100</v>
      </c>
      <c r="AA51" s="232"/>
      <c r="AB51" s="232"/>
      <c r="AC51" s="152"/>
      <c r="AE51" s="133"/>
      <c r="AF51" s="133"/>
      <c r="AG51" s="133"/>
    </row>
    <row r="52" spans="1:33" s="5" customFormat="1" ht="40.15" customHeight="1" x14ac:dyDescent="0.3">
      <c r="A52" s="120"/>
      <c r="B52" s="120"/>
      <c r="C52" s="407" t="s">
        <v>51</v>
      </c>
      <c r="D52" s="357" t="s">
        <v>9</v>
      </c>
      <c r="E52" s="409" t="s">
        <v>8</v>
      </c>
      <c r="F52" s="363" t="s">
        <v>6</v>
      </c>
      <c r="G52" s="394" t="s">
        <v>491</v>
      </c>
      <c r="H52" s="187" t="s">
        <v>281</v>
      </c>
      <c r="I52" s="4">
        <v>8954.2000000000007</v>
      </c>
      <c r="J52" s="4">
        <v>9680.5</v>
      </c>
      <c r="K52" s="4">
        <v>10348.799999999999</v>
      </c>
      <c r="L52" s="4">
        <v>11450</v>
      </c>
      <c r="M52" s="155">
        <f>SUM(I52:L52)</f>
        <v>40433.5</v>
      </c>
      <c r="N52" s="263">
        <f>SUM(I52:K52)</f>
        <v>28983.5</v>
      </c>
      <c r="O52" s="55" t="s">
        <v>37</v>
      </c>
      <c r="P52" s="65"/>
      <c r="Q52" s="65"/>
      <c r="R52" s="386" t="s">
        <v>380</v>
      </c>
      <c r="S52" s="129" t="s">
        <v>264</v>
      </c>
      <c r="T52" s="388" t="s">
        <v>8</v>
      </c>
      <c r="U52" s="124" t="s">
        <v>6</v>
      </c>
      <c r="V52" s="390" t="s">
        <v>526</v>
      </c>
      <c r="W52" s="231" t="s">
        <v>397</v>
      </c>
      <c r="X52" s="223">
        <v>8954.2000000000007</v>
      </c>
      <c r="Y52" s="223">
        <v>9680.5</v>
      </c>
      <c r="Z52" s="223">
        <v>10348.799999999999</v>
      </c>
      <c r="AA52" s="223">
        <v>45941</v>
      </c>
      <c r="AB52" s="223">
        <v>47331.7</v>
      </c>
      <c r="AC52" s="155">
        <f>SUM(X52:AB52)</f>
        <v>122256.2</v>
      </c>
      <c r="AE52" s="213">
        <v>16941.7</v>
      </c>
      <c r="AF52" s="213">
        <v>35705.599999999999</v>
      </c>
      <c r="AG52" s="213">
        <v>23215.200000000001</v>
      </c>
    </row>
    <row r="53" spans="1:33" s="9" customFormat="1" ht="183.75" customHeight="1" x14ac:dyDescent="0.3">
      <c r="A53" s="120"/>
      <c r="B53" s="120"/>
      <c r="C53" s="407"/>
      <c r="D53" s="357"/>
      <c r="E53" s="409"/>
      <c r="F53" s="363"/>
      <c r="G53" s="394"/>
      <c r="H53" s="241" t="s">
        <v>246</v>
      </c>
      <c r="I53" s="237">
        <v>4477</v>
      </c>
      <c r="J53" s="237">
        <v>4840</v>
      </c>
      <c r="K53" s="237">
        <v>4928</v>
      </c>
      <c r="L53" s="237">
        <v>5452</v>
      </c>
      <c r="M53" s="161"/>
      <c r="N53" s="269"/>
      <c r="O53" s="38"/>
      <c r="P53" s="65"/>
      <c r="Q53" s="65"/>
      <c r="R53" s="387"/>
      <c r="S53" s="130"/>
      <c r="T53" s="389"/>
      <c r="U53" s="125"/>
      <c r="V53" s="391"/>
      <c r="W53" s="241" t="s">
        <v>381</v>
      </c>
      <c r="X53" s="237">
        <v>4477</v>
      </c>
      <c r="Y53" s="237">
        <v>4840</v>
      </c>
      <c r="Z53" s="237">
        <v>4928</v>
      </c>
      <c r="AA53" s="237">
        <v>7800</v>
      </c>
      <c r="AB53" s="237">
        <v>7900</v>
      </c>
      <c r="AC53" s="161"/>
      <c r="AE53" s="21"/>
      <c r="AF53" s="21"/>
      <c r="AG53" s="21"/>
    </row>
    <row r="54" spans="1:33" s="9" customFormat="1" ht="228" customHeight="1" x14ac:dyDescent="0.3">
      <c r="A54" s="120"/>
      <c r="B54" s="120"/>
      <c r="C54" s="119"/>
      <c r="D54" s="357"/>
      <c r="E54" s="362"/>
      <c r="F54" s="363"/>
      <c r="G54" s="366"/>
      <c r="H54" s="245" t="s">
        <v>291</v>
      </c>
      <c r="I54" s="239">
        <f>I52/I53</f>
        <v>2.0000446727719456</v>
      </c>
      <c r="J54" s="239">
        <f t="shared" ref="J54:L54" si="11">J52/J53</f>
        <v>2.0001033057851241</v>
      </c>
      <c r="K54" s="239">
        <f t="shared" si="11"/>
        <v>2.0999999999999996</v>
      </c>
      <c r="L54" s="239">
        <f t="shared" si="11"/>
        <v>2.1001467351430669</v>
      </c>
      <c r="M54" s="162"/>
      <c r="N54" s="270"/>
      <c r="O54" s="38"/>
      <c r="P54" s="65"/>
      <c r="Q54" s="65"/>
      <c r="R54" s="45"/>
      <c r="S54" s="130"/>
      <c r="T54" s="111"/>
      <c r="U54" s="125"/>
      <c r="V54" s="76"/>
      <c r="W54" s="245" t="s">
        <v>404</v>
      </c>
      <c r="X54" s="226">
        <f>X52/X53</f>
        <v>2.0000446727719456</v>
      </c>
      <c r="Y54" s="226">
        <f t="shared" ref="Y54:AB54" si="12">Y52/Y53</f>
        <v>2.0001033057851241</v>
      </c>
      <c r="Z54" s="226">
        <f t="shared" si="12"/>
        <v>2.0999999999999996</v>
      </c>
      <c r="AA54" s="226">
        <f t="shared" si="12"/>
        <v>5.8898717948717945</v>
      </c>
      <c r="AB54" s="226">
        <f t="shared" si="12"/>
        <v>5.9913544303797464</v>
      </c>
      <c r="AC54" s="162"/>
      <c r="AE54" s="22"/>
      <c r="AF54" s="22"/>
      <c r="AG54" s="22"/>
    </row>
    <row r="55" spans="1:33" s="9" customFormat="1" ht="247.5" customHeight="1" x14ac:dyDescent="0.3">
      <c r="A55" s="120"/>
      <c r="B55" s="120"/>
      <c r="C55" s="119"/>
      <c r="D55" s="357"/>
      <c r="E55" s="362"/>
      <c r="F55" s="363"/>
      <c r="G55" s="366"/>
      <c r="H55" s="229" t="s">
        <v>134</v>
      </c>
      <c r="I55" s="232">
        <v>65.400000000000006</v>
      </c>
      <c r="J55" s="232">
        <f>J53/I53*100</f>
        <v>108.10810810810811</v>
      </c>
      <c r="K55" s="232">
        <f>K53/J53*100</f>
        <v>101.81818181818181</v>
      </c>
      <c r="L55" s="232">
        <f>L53/K53*100</f>
        <v>110.63311688311688</v>
      </c>
      <c r="M55" s="152"/>
      <c r="N55" s="271"/>
      <c r="O55" s="38"/>
      <c r="P55" s="65"/>
      <c r="Q55" s="65"/>
      <c r="R55" s="78"/>
      <c r="S55" s="131"/>
      <c r="T55" s="68"/>
      <c r="U55" s="126"/>
      <c r="V55" s="77"/>
      <c r="W55" s="229" t="s">
        <v>382</v>
      </c>
      <c r="X55" s="232">
        <v>65.400000000000006</v>
      </c>
      <c r="Y55" s="232">
        <f>Y53/X53*100</f>
        <v>108.10810810810811</v>
      </c>
      <c r="Z55" s="232">
        <f>Z53/Y53*100</f>
        <v>101.81818181818181</v>
      </c>
      <c r="AA55" s="232">
        <f>AA53/Z53*100</f>
        <v>158.27922077922079</v>
      </c>
      <c r="AB55" s="232">
        <f>AB53/AA53*100</f>
        <v>101.28205128205127</v>
      </c>
      <c r="AC55" s="152"/>
      <c r="AE55" s="133"/>
      <c r="AF55" s="133"/>
      <c r="AG55" s="133"/>
    </row>
    <row r="56" spans="1:33" s="5" customFormat="1" ht="40.15" customHeight="1" x14ac:dyDescent="0.3">
      <c r="A56" s="120"/>
      <c r="B56" s="120"/>
      <c r="C56" s="407" t="s">
        <v>57</v>
      </c>
      <c r="D56" s="357" t="s">
        <v>9</v>
      </c>
      <c r="E56" s="409" t="s">
        <v>8</v>
      </c>
      <c r="F56" s="363" t="s">
        <v>6</v>
      </c>
      <c r="G56" s="394" t="s">
        <v>492</v>
      </c>
      <c r="H56" s="231" t="s">
        <v>281</v>
      </c>
      <c r="I56" s="223">
        <v>10000</v>
      </c>
      <c r="J56" s="223">
        <v>6000</v>
      </c>
      <c r="K56" s="223">
        <v>6345</v>
      </c>
      <c r="L56" s="223">
        <v>7040</v>
      </c>
      <c r="M56" s="155">
        <f>SUM(I56:L56)</f>
        <v>29385</v>
      </c>
      <c r="N56" s="263">
        <f>SUM(I56:K56)</f>
        <v>22345</v>
      </c>
      <c r="O56" s="94" t="s">
        <v>36</v>
      </c>
      <c r="P56" s="65"/>
      <c r="Q56" s="65"/>
      <c r="R56" s="392" t="s">
        <v>314</v>
      </c>
      <c r="S56" s="129" t="s">
        <v>264</v>
      </c>
      <c r="T56" s="388" t="s">
        <v>8</v>
      </c>
      <c r="U56" s="124" t="s">
        <v>6</v>
      </c>
      <c r="V56" s="390" t="s">
        <v>451</v>
      </c>
      <c r="W56" s="231" t="s">
        <v>397</v>
      </c>
      <c r="X56" s="223">
        <v>10000</v>
      </c>
      <c r="Y56" s="223">
        <v>6000</v>
      </c>
      <c r="Z56" s="223">
        <v>6345</v>
      </c>
      <c r="AA56" s="223">
        <v>60045.1</v>
      </c>
      <c r="AB56" s="223">
        <v>15898</v>
      </c>
      <c r="AC56" s="155">
        <f>SUM(X56:AB56)</f>
        <v>98288.1</v>
      </c>
      <c r="AE56" s="213">
        <v>7909.7</v>
      </c>
      <c r="AF56" s="213">
        <v>6000</v>
      </c>
      <c r="AG56" s="213">
        <v>10441.200000000001</v>
      </c>
    </row>
    <row r="57" spans="1:33" s="5" customFormat="1" ht="147" customHeight="1" x14ac:dyDescent="0.3">
      <c r="A57" s="120"/>
      <c r="B57" s="120"/>
      <c r="C57" s="407"/>
      <c r="D57" s="357"/>
      <c r="E57" s="409"/>
      <c r="F57" s="363"/>
      <c r="G57" s="394"/>
      <c r="H57" s="241" t="s">
        <v>138</v>
      </c>
      <c r="I57" s="237">
        <v>265</v>
      </c>
      <c r="J57" s="237">
        <v>163</v>
      </c>
      <c r="K57" s="237">
        <v>163</v>
      </c>
      <c r="L57" s="237">
        <v>163</v>
      </c>
      <c r="M57" s="161"/>
      <c r="N57" s="269"/>
      <c r="O57" s="38"/>
      <c r="P57" s="65"/>
      <c r="Q57" s="65"/>
      <c r="R57" s="393"/>
      <c r="S57" s="130"/>
      <c r="T57" s="389"/>
      <c r="U57" s="125"/>
      <c r="V57" s="391"/>
      <c r="W57" s="227" t="s">
        <v>315</v>
      </c>
      <c r="X57" s="237">
        <v>265</v>
      </c>
      <c r="Y57" s="237">
        <v>163</v>
      </c>
      <c r="Z57" s="237">
        <v>163</v>
      </c>
      <c r="AA57" s="228">
        <v>946</v>
      </c>
      <c r="AB57" s="228">
        <v>250</v>
      </c>
      <c r="AC57" s="161"/>
      <c r="AE57" s="21"/>
      <c r="AF57" s="21"/>
      <c r="AG57" s="21"/>
    </row>
    <row r="58" spans="1:33" s="5" customFormat="1" ht="142.5" customHeight="1" x14ac:dyDescent="0.3">
      <c r="A58" s="120"/>
      <c r="B58" s="120"/>
      <c r="C58" s="119"/>
      <c r="D58" s="357"/>
      <c r="E58" s="120"/>
      <c r="F58" s="363"/>
      <c r="G58" s="366"/>
      <c r="H58" s="242" t="s">
        <v>292</v>
      </c>
      <c r="I58" s="239">
        <f>I56/I57</f>
        <v>37.735849056603776</v>
      </c>
      <c r="J58" s="239">
        <f t="shared" ref="J58:L58" si="13">J56/J57</f>
        <v>36.809815950920246</v>
      </c>
      <c r="K58" s="239">
        <f t="shared" si="13"/>
        <v>38.926380368098158</v>
      </c>
      <c r="L58" s="239">
        <f t="shared" si="13"/>
        <v>43.190184049079754</v>
      </c>
      <c r="M58" s="162"/>
      <c r="N58" s="270"/>
      <c r="O58" s="38"/>
      <c r="P58" s="65"/>
      <c r="Q58" s="65"/>
      <c r="R58" s="45"/>
      <c r="S58" s="130"/>
      <c r="T58" s="65"/>
      <c r="U58" s="125"/>
      <c r="V58" s="391"/>
      <c r="W58" s="229" t="s">
        <v>405</v>
      </c>
      <c r="X58" s="239">
        <f>X56/X57</f>
        <v>37.735849056603776</v>
      </c>
      <c r="Y58" s="239">
        <f t="shared" ref="Y58:AB58" si="14">Y56/Y57</f>
        <v>36.809815950920246</v>
      </c>
      <c r="Z58" s="239">
        <f t="shared" si="14"/>
        <v>38.926380368098158</v>
      </c>
      <c r="AA58" s="230">
        <f t="shared" si="14"/>
        <v>63.472621564482026</v>
      </c>
      <c r="AB58" s="230">
        <f t="shared" si="14"/>
        <v>63.591999999999999</v>
      </c>
      <c r="AC58" s="162"/>
      <c r="AE58" s="31"/>
      <c r="AF58" s="31"/>
      <c r="AG58" s="31"/>
    </row>
    <row r="59" spans="1:33" s="9" customFormat="1" ht="139.5" customHeight="1" x14ac:dyDescent="0.3">
      <c r="A59" s="120"/>
      <c r="B59" s="120"/>
      <c r="C59" s="119"/>
      <c r="D59" s="357"/>
      <c r="E59" s="120"/>
      <c r="F59" s="363"/>
      <c r="G59" s="366"/>
      <c r="H59" s="229" t="s">
        <v>135</v>
      </c>
      <c r="I59" s="233">
        <v>115.7</v>
      </c>
      <c r="J59" s="232">
        <f>J57/I57*100</f>
        <v>61.509433962264147</v>
      </c>
      <c r="K59" s="232">
        <f>K57/J57*100</f>
        <v>100</v>
      </c>
      <c r="L59" s="232">
        <f>L57/K57*100</f>
        <v>100</v>
      </c>
      <c r="M59" s="152"/>
      <c r="N59" s="271"/>
      <c r="O59" s="38"/>
      <c r="P59" s="65"/>
      <c r="Q59" s="65"/>
      <c r="R59" s="78"/>
      <c r="S59" s="131"/>
      <c r="T59" s="66"/>
      <c r="U59" s="126"/>
      <c r="V59" s="77"/>
      <c r="W59" s="229" t="s">
        <v>316</v>
      </c>
      <c r="X59" s="233">
        <v>115.7</v>
      </c>
      <c r="Y59" s="232">
        <f>Y57/X57*100</f>
        <v>61.509433962264147</v>
      </c>
      <c r="Z59" s="232">
        <f>Z57/Y57*100</f>
        <v>100</v>
      </c>
      <c r="AA59" s="232">
        <f>AA57/Z57*100</f>
        <v>580.36809815950926</v>
      </c>
      <c r="AB59" s="232">
        <f>AB57/AA57*100</f>
        <v>26.427061310782239</v>
      </c>
      <c r="AC59" s="152"/>
      <c r="AE59" s="134"/>
      <c r="AF59" s="133"/>
      <c r="AG59" s="133"/>
    </row>
    <row r="60" spans="1:33" s="5" customFormat="1" ht="40.15" customHeight="1" x14ac:dyDescent="0.3">
      <c r="A60" s="120"/>
      <c r="B60" s="120"/>
      <c r="C60" s="407" t="s">
        <v>52</v>
      </c>
      <c r="D60" s="357" t="s">
        <v>9</v>
      </c>
      <c r="E60" s="409" t="s">
        <v>8</v>
      </c>
      <c r="F60" s="363" t="s">
        <v>6</v>
      </c>
      <c r="G60" s="394" t="s">
        <v>493</v>
      </c>
      <c r="H60" s="231" t="s">
        <v>281</v>
      </c>
      <c r="I60" s="223">
        <v>3500</v>
      </c>
      <c r="J60" s="223">
        <v>17500</v>
      </c>
      <c r="K60" s="223">
        <v>17500</v>
      </c>
      <c r="L60" s="223">
        <v>17500</v>
      </c>
      <c r="M60" s="155">
        <f>SUM(I60:L60)</f>
        <v>56000</v>
      </c>
      <c r="N60" s="263">
        <f>SUM(I60:K60)</f>
        <v>38500</v>
      </c>
      <c r="O60" s="55" t="s">
        <v>21</v>
      </c>
      <c r="P60" s="65"/>
      <c r="Q60" s="65"/>
      <c r="R60" s="386" t="s">
        <v>52</v>
      </c>
      <c r="S60" s="327" t="s">
        <v>10</v>
      </c>
      <c r="T60" s="386" t="s">
        <v>8</v>
      </c>
      <c r="U60" s="337" t="s">
        <v>6</v>
      </c>
      <c r="V60" s="397" t="s">
        <v>452</v>
      </c>
      <c r="W60" s="231" t="s">
        <v>406</v>
      </c>
      <c r="X60" s="223">
        <v>3500</v>
      </c>
      <c r="Y60" s="223">
        <v>17500</v>
      </c>
      <c r="Z60" s="223">
        <v>17500</v>
      </c>
      <c r="AA60" s="223"/>
      <c r="AB60" s="223"/>
      <c r="AC60" s="155">
        <f>SUM(X60:AB60)</f>
        <v>38500</v>
      </c>
      <c r="AE60" s="213">
        <v>0</v>
      </c>
      <c r="AF60" s="213">
        <v>0</v>
      </c>
      <c r="AG60" s="213">
        <v>0</v>
      </c>
    </row>
    <row r="61" spans="1:33" s="9" customFormat="1" ht="57" customHeight="1" x14ac:dyDescent="0.3">
      <c r="A61" s="120"/>
      <c r="B61" s="120"/>
      <c r="C61" s="407"/>
      <c r="D61" s="357"/>
      <c r="E61" s="409"/>
      <c r="F61" s="363"/>
      <c r="G61" s="394"/>
      <c r="H61" s="241" t="s">
        <v>139</v>
      </c>
      <c r="I61" s="237">
        <v>10</v>
      </c>
      <c r="J61" s="237">
        <v>50</v>
      </c>
      <c r="K61" s="237">
        <v>50</v>
      </c>
      <c r="L61" s="237">
        <v>50</v>
      </c>
      <c r="M61" s="161"/>
      <c r="N61" s="269"/>
      <c r="O61" s="38"/>
      <c r="P61" s="65"/>
      <c r="Q61" s="65"/>
      <c r="R61" s="387"/>
      <c r="S61" s="328"/>
      <c r="T61" s="387"/>
      <c r="U61" s="338"/>
      <c r="V61" s="398"/>
      <c r="W61" s="241" t="s">
        <v>139</v>
      </c>
      <c r="X61" s="237">
        <v>10</v>
      </c>
      <c r="Y61" s="237">
        <v>50</v>
      </c>
      <c r="Z61" s="237">
        <v>50</v>
      </c>
      <c r="AA61" s="237"/>
      <c r="AB61" s="237"/>
      <c r="AC61" s="161"/>
      <c r="AE61" s="21"/>
      <c r="AF61" s="21"/>
      <c r="AG61" s="21"/>
    </row>
    <row r="62" spans="1:33" s="9" customFormat="1" ht="106.5" customHeight="1" x14ac:dyDescent="0.3">
      <c r="A62" s="120"/>
      <c r="B62" s="120"/>
      <c r="C62" s="119"/>
      <c r="D62" s="357"/>
      <c r="E62" s="409"/>
      <c r="F62" s="363"/>
      <c r="G62" s="394"/>
      <c r="H62" s="245" t="s">
        <v>240</v>
      </c>
      <c r="I62" s="239">
        <f>I60/I61</f>
        <v>350</v>
      </c>
      <c r="J62" s="239">
        <f t="shared" ref="J62:L62" si="15">J60/J61</f>
        <v>350</v>
      </c>
      <c r="K62" s="239">
        <f t="shared" si="15"/>
        <v>350</v>
      </c>
      <c r="L62" s="239">
        <f t="shared" si="15"/>
        <v>350</v>
      </c>
      <c r="M62" s="162"/>
      <c r="N62" s="270"/>
      <c r="O62" s="38"/>
      <c r="P62" s="65"/>
      <c r="Q62" s="65"/>
      <c r="R62" s="45"/>
      <c r="S62" s="328"/>
      <c r="T62" s="387"/>
      <c r="U62" s="338"/>
      <c r="V62" s="398"/>
      <c r="W62" s="245" t="s">
        <v>407</v>
      </c>
      <c r="X62" s="239">
        <f>X60/X61</f>
        <v>350</v>
      </c>
      <c r="Y62" s="239">
        <f t="shared" ref="Y62:Z62" si="16">Y60/Y61</f>
        <v>350</v>
      </c>
      <c r="Z62" s="239">
        <f t="shared" si="16"/>
        <v>350</v>
      </c>
      <c r="AA62" s="239"/>
      <c r="AB62" s="239"/>
      <c r="AC62" s="162"/>
      <c r="AE62" s="31"/>
      <c r="AF62" s="31"/>
      <c r="AG62" s="31"/>
    </row>
    <row r="63" spans="1:33" s="9" customFormat="1" ht="79.5" customHeight="1" x14ac:dyDescent="0.3">
      <c r="A63" s="120"/>
      <c r="B63" s="120"/>
      <c r="C63" s="119"/>
      <c r="D63" s="357"/>
      <c r="E63" s="120"/>
      <c r="F63" s="363"/>
      <c r="G63" s="366"/>
      <c r="H63" s="229" t="s">
        <v>142</v>
      </c>
      <c r="I63" s="232" t="s">
        <v>140</v>
      </c>
      <c r="J63" s="232">
        <f>J61/I61*100</f>
        <v>500</v>
      </c>
      <c r="K63" s="232">
        <f t="shared" ref="K63:L63" si="17">K61/J61*100</f>
        <v>100</v>
      </c>
      <c r="L63" s="232">
        <f t="shared" si="17"/>
        <v>100</v>
      </c>
      <c r="M63" s="152"/>
      <c r="N63" s="271"/>
      <c r="O63" s="38"/>
      <c r="P63" s="65"/>
      <c r="Q63" s="65"/>
      <c r="R63" s="78"/>
      <c r="S63" s="330"/>
      <c r="T63" s="78"/>
      <c r="U63" s="339"/>
      <c r="V63" s="340"/>
      <c r="W63" s="229" t="s">
        <v>142</v>
      </c>
      <c r="X63" s="232">
        <v>500</v>
      </c>
      <c r="Y63" s="232">
        <f>Y61/X61*100</f>
        <v>500</v>
      </c>
      <c r="Z63" s="232">
        <f t="shared" ref="Z63" si="18">Z61/Y61*100</f>
        <v>100</v>
      </c>
      <c r="AA63" s="232"/>
      <c r="AB63" s="232"/>
      <c r="AC63" s="152"/>
      <c r="AE63" s="133"/>
      <c r="AF63" s="133"/>
      <c r="AG63" s="133"/>
    </row>
    <row r="64" spans="1:33" s="5" customFormat="1" ht="40.15" customHeight="1" x14ac:dyDescent="0.3">
      <c r="A64" s="120"/>
      <c r="B64" s="120"/>
      <c r="C64" s="407" t="s">
        <v>53</v>
      </c>
      <c r="D64" s="357" t="s">
        <v>9</v>
      </c>
      <c r="E64" s="410" t="s">
        <v>141</v>
      </c>
      <c r="F64" s="363" t="s">
        <v>6</v>
      </c>
      <c r="G64" s="394" t="s">
        <v>494</v>
      </c>
      <c r="H64" s="231" t="s">
        <v>337</v>
      </c>
      <c r="I64" s="223">
        <v>1000</v>
      </c>
      <c r="J64" s="223">
        <v>1000</v>
      </c>
      <c r="K64" s="223">
        <v>1000</v>
      </c>
      <c r="L64" s="223">
        <v>1000</v>
      </c>
      <c r="M64" s="155">
        <f>SUM(I64:L64)</f>
        <v>4000</v>
      </c>
      <c r="N64" s="263">
        <f>SUM(I64:K64)</f>
        <v>3000</v>
      </c>
      <c r="O64" s="55" t="s">
        <v>22</v>
      </c>
      <c r="P64" s="65"/>
      <c r="Q64" s="65"/>
      <c r="R64" s="386" t="s">
        <v>53</v>
      </c>
      <c r="S64" s="327" t="s">
        <v>10</v>
      </c>
      <c r="T64" s="392" t="s">
        <v>275</v>
      </c>
      <c r="U64" s="337" t="s">
        <v>6</v>
      </c>
      <c r="V64" s="397" t="s">
        <v>453</v>
      </c>
      <c r="W64" s="231" t="s">
        <v>397</v>
      </c>
      <c r="X64" s="223">
        <v>1000</v>
      </c>
      <c r="Y64" s="223">
        <v>1000</v>
      </c>
      <c r="Z64" s="223">
        <v>1000</v>
      </c>
      <c r="AA64" s="223"/>
      <c r="AB64" s="223"/>
      <c r="AC64" s="155">
        <f>SUM(X64:AB64)</f>
        <v>3000</v>
      </c>
      <c r="AE64" s="213">
        <v>0</v>
      </c>
      <c r="AF64" s="213">
        <v>0</v>
      </c>
      <c r="AG64" s="213">
        <v>0</v>
      </c>
    </row>
    <row r="65" spans="1:33" s="9" customFormat="1" ht="153" customHeight="1" x14ac:dyDescent="0.3">
      <c r="A65" s="120"/>
      <c r="B65" s="120"/>
      <c r="C65" s="407"/>
      <c r="D65" s="360"/>
      <c r="E65" s="410"/>
      <c r="F65" s="363"/>
      <c r="G65" s="394"/>
      <c r="H65" s="241" t="s">
        <v>143</v>
      </c>
      <c r="I65" s="237">
        <v>100</v>
      </c>
      <c r="J65" s="237">
        <v>96</v>
      </c>
      <c r="K65" s="237">
        <v>94</v>
      </c>
      <c r="L65" s="237">
        <v>90</v>
      </c>
      <c r="M65" s="161"/>
      <c r="N65" s="269"/>
      <c r="O65" s="38"/>
      <c r="P65" s="65"/>
      <c r="Q65" s="65"/>
      <c r="R65" s="387"/>
      <c r="S65" s="316"/>
      <c r="T65" s="393"/>
      <c r="U65" s="338"/>
      <c r="V65" s="398"/>
      <c r="W65" s="241" t="s">
        <v>282</v>
      </c>
      <c r="X65" s="237">
        <v>100</v>
      </c>
      <c r="Y65" s="237">
        <v>96</v>
      </c>
      <c r="Z65" s="237">
        <v>94</v>
      </c>
      <c r="AA65" s="237"/>
      <c r="AB65" s="237"/>
      <c r="AC65" s="161"/>
      <c r="AE65" s="21"/>
      <c r="AF65" s="21"/>
      <c r="AG65" s="21"/>
    </row>
    <row r="66" spans="1:33" s="9" customFormat="1" ht="148.5" customHeight="1" x14ac:dyDescent="0.3">
      <c r="A66" s="120"/>
      <c r="B66" s="120"/>
      <c r="C66" s="367"/>
      <c r="D66" s="360"/>
      <c r="E66" s="410"/>
      <c r="F66" s="363"/>
      <c r="G66" s="366"/>
      <c r="H66" s="245" t="s">
        <v>293</v>
      </c>
      <c r="I66" s="239">
        <f>I64/I65</f>
        <v>10</v>
      </c>
      <c r="J66" s="239">
        <f t="shared" ref="J66:L66" si="19">J64/J65</f>
        <v>10.416666666666666</v>
      </c>
      <c r="K66" s="239">
        <f t="shared" si="19"/>
        <v>10.638297872340425</v>
      </c>
      <c r="L66" s="239">
        <f t="shared" si="19"/>
        <v>11.111111111111111</v>
      </c>
      <c r="M66" s="162"/>
      <c r="N66" s="270"/>
      <c r="O66" s="38"/>
      <c r="P66" s="65"/>
      <c r="Q66" s="65"/>
      <c r="R66" s="315"/>
      <c r="S66" s="316"/>
      <c r="T66" s="92"/>
      <c r="U66" s="338"/>
      <c r="V66" s="332"/>
      <c r="W66" s="245" t="s">
        <v>293</v>
      </c>
      <c r="X66" s="226">
        <f>X64/X65</f>
        <v>10</v>
      </c>
      <c r="Y66" s="239">
        <f t="shared" ref="Y66:Z66" si="20">Y64/Y65</f>
        <v>10.416666666666666</v>
      </c>
      <c r="Z66" s="239">
        <f t="shared" si="20"/>
        <v>10.638297872340425</v>
      </c>
      <c r="AA66" s="239"/>
      <c r="AB66" s="239"/>
      <c r="AC66" s="162"/>
      <c r="AE66" s="22"/>
      <c r="AF66" s="31"/>
      <c r="AG66" s="31"/>
    </row>
    <row r="67" spans="1:33" s="9" customFormat="1" ht="182.25" customHeight="1" x14ac:dyDescent="0.3">
      <c r="A67" s="120"/>
      <c r="B67" s="120"/>
      <c r="C67" s="367"/>
      <c r="D67" s="360"/>
      <c r="E67" s="359"/>
      <c r="F67" s="361"/>
      <c r="G67" s="366"/>
      <c r="H67" s="229" t="s">
        <v>144</v>
      </c>
      <c r="I67" s="232">
        <v>100</v>
      </c>
      <c r="J67" s="232">
        <f>J65/I65*100</f>
        <v>96</v>
      </c>
      <c r="K67" s="232">
        <f t="shared" ref="K67:L67" si="21">K65/J65*100</f>
        <v>97.916666666666657</v>
      </c>
      <c r="L67" s="232">
        <f t="shared" si="21"/>
        <v>95.744680851063833</v>
      </c>
      <c r="M67" s="152"/>
      <c r="N67" s="271"/>
      <c r="O67" s="38"/>
      <c r="P67" s="65"/>
      <c r="Q67" s="65"/>
      <c r="R67" s="319"/>
      <c r="S67" s="341"/>
      <c r="T67" s="93"/>
      <c r="U67" s="339"/>
      <c r="V67" s="342"/>
      <c r="W67" s="229" t="s">
        <v>144</v>
      </c>
      <c r="X67" s="232">
        <v>100</v>
      </c>
      <c r="Y67" s="232">
        <f>Y65/X65*100</f>
        <v>96</v>
      </c>
      <c r="Z67" s="232">
        <f t="shared" ref="Z67" si="22">Z65/Y65*100</f>
        <v>97.916666666666657</v>
      </c>
      <c r="AA67" s="232"/>
      <c r="AB67" s="232"/>
      <c r="AC67" s="152"/>
      <c r="AE67" s="133"/>
      <c r="AF67" s="133"/>
      <c r="AG67" s="133"/>
    </row>
    <row r="68" spans="1:33" s="9" customFormat="1" ht="40.15" customHeight="1" x14ac:dyDescent="0.3">
      <c r="A68" s="120"/>
      <c r="B68" s="120"/>
      <c r="C68" s="367"/>
      <c r="D68" s="359"/>
      <c r="E68" s="409"/>
      <c r="F68" s="361"/>
      <c r="G68" s="366"/>
      <c r="H68" s="138"/>
      <c r="I68" s="95"/>
      <c r="J68" s="95"/>
      <c r="K68" s="95"/>
      <c r="L68" s="95"/>
      <c r="M68" s="155">
        <f>SUM(I68:L68)</f>
        <v>0</v>
      </c>
      <c r="N68" s="263"/>
      <c r="O68" s="62" t="s">
        <v>19</v>
      </c>
      <c r="P68" s="65"/>
      <c r="Q68" s="65"/>
      <c r="R68" s="386" t="s">
        <v>259</v>
      </c>
      <c r="S68" s="129" t="s">
        <v>274</v>
      </c>
      <c r="T68" s="388" t="s">
        <v>8</v>
      </c>
      <c r="U68" s="124" t="s">
        <v>6</v>
      </c>
      <c r="V68" s="390" t="s">
        <v>528</v>
      </c>
      <c r="W68" s="231" t="s">
        <v>397</v>
      </c>
      <c r="X68" s="223"/>
      <c r="Y68" s="223"/>
      <c r="Z68" s="223"/>
      <c r="AA68" s="223">
        <v>38156</v>
      </c>
      <c r="AB68" s="223">
        <v>38200</v>
      </c>
      <c r="AC68" s="155">
        <f>SUM(X68:AB68)</f>
        <v>76356</v>
      </c>
      <c r="AE68" s="95"/>
      <c r="AF68" s="95"/>
      <c r="AG68" s="95"/>
    </row>
    <row r="69" spans="1:33" s="9" customFormat="1" ht="130.5" customHeight="1" x14ac:dyDescent="0.3">
      <c r="A69" s="120"/>
      <c r="B69" s="120"/>
      <c r="C69" s="119"/>
      <c r="D69" s="359"/>
      <c r="E69" s="409"/>
      <c r="F69" s="363"/>
      <c r="G69" s="366"/>
      <c r="H69" s="241"/>
      <c r="I69" s="237"/>
      <c r="J69" s="237"/>
      <c r="K69" s="237"/>
      <c r="L69" s="237"/>
      <c r="M69" s="161"/>
      <c r="N69" s="269"/>
      <c r="O69" s="62"/>
      <c r="P69" s="65"/>
      <c r="Q69" s="65"/>
      <c r="R69" s="387"/>
      <c r="S69" s="88"/>
      <c r="T69" s="389"/>
      <c r="U69" s="125"/>
      <c r="V69" s="391"/>
      <c r="W69" s="241" t="s">
        <v>260</v>
      </c>
      <c r="X69" s="237"/>
      <c r="Y69" s="237"/>
      <c r="Z69" s="237"/>
      <c r="AA69" s="228">
        <v>70000</v>
      </c>
      <c r="AB69" s="228">
        <v>70000</v>
      </c>
      <c r="AC69" s="161"/>
      <c r="AE69" s="21"/>
      <c r="AF69" s="21"/>
      <c r="AG69" s="21"/>
    </row>
    <row r="70" spans="1:33" s="9" customFormat="1" ht="90" customHeight="1" x14ac:dyDescent="0.3">
      <c r="A70" s="120"/>
      <c r="B70" s="120"/>
      <c r="C70" s="119"/>
      <c r="D70" s="359"/>
      <c r="E70" s="120"/>
      <c r="F70" s="363"/>
      <c r="G70" s="366"/>
      <c r="H70" s="245"/>
      <c r="I70" s="239"/>
      <c r="J70" s="239"/>
      <c r="K70" s="239"/>
      <c r="L70" s="239"/>
      <c r="M70" s="162"/>
      <c r="N70" s="270"/>
      <c r="O70" s="62"/>
      <c r="P70" s="65"/>
      <c r="Q70" s="65"/>
      <c r="R70" s="45"/>
      <c r="S70" s="88"/>
      <c r="T70" s="65"/>
      <c r="U70" s="125"/>
      <c r="V70" s="76"/>
      <c r="W70" s="245" t="s">
        <v>408</v>
      </c>
      <c r="X70" s="239"/>
      <c r="Y70" s="239"/>
      <c r="Z70" s="239"/>
      <c r="AA70" s="239">
        <f>AA68/AA69</f>
        <v>0.54508571428571428</v>
      </c>
      <c r="AB70" s="239">
        <f t="shared" ref="AB70" si="23">AB68/AB69</f>
        <v>0.54571428571428571</v>
      </c>
      <c r="AC70" s="162"/>
      <c r="AE70" s="31"/>
      <c r="AF70" s="31"/>
      <c r="AG70" s="31"/>
    </row>
    <row r="71" spans="1:33" s="9" customFormat="1" ht="78.75" customHeight="1" x14ac:dyDescent="0.3">
      <c r="A71" s="120"/>
      <c r="B71" s="120"/>
      <c r="C71" s="368"/>
      <c r="D71" s="368"/>
      <c r="E71" s="368"/>
      <c r="F71" s="368"/>
      <c r="G71" s="368"/>
      <c r="H71" s="229"/>
      <c r="I71" s="232"/>
      <c r="J71" s="232"/>
      <c r="K71" s="232"/>
      <c r="L71" s="232"/>
      <c r="M71" s="163"/>
      <c r="N71" s="164"/>
      <c r="O71" s="62"/>
      <c r="P71" s="65"/>
      <c r="Q71" s="65"/>
      <c r="R71" s="78"/>
      <c r="S71" s="89"/>
      <c r="T71" s="66"/>
      <c r="U71" s="126"/>
      <c r="V71" s="77"/>
      <c r="W71" s="229" t="s">
        <v>261</v>
      </c>
      <c r="X71" s="232"/>
      <c r="Y71" s="232"/>
      <c r="Z71" s="232"/>
      <c r="AA71" s="232">
        <v>100</v>
      </c>
      <c r="AB71" s="232">
        <v>100</v>
      </c>
      <c r="AC71" s="163"/>
      <c r="AE71" s="133"/>
      <c r="AF71" s="133"/>
      <c r="AG71" s="133"/>
    </row>
    <row r="72" spans="1:33" s="9" customFormat="1" ht="60" hidden="1" customHeight="1" x14ac:dyDescent="0.3">
      <c r="A72" s="120"/>
      <c r="B72" s="120"/>
      <c r="C72" s="367"/>
      <c r="D72" s="359"/>
      <c r="E72" s="409"/>
      <c r="F72" s="363"/>
      <c r="G72" s="394"/>
      <c r="H72" s="224"/>
      <c r="I72" s="196"/>
      <c r="J72" s="196"/>
      <c r="K72" s="196"/>
      <c r="L72" s="196"/>
      <c r="M72" s="155">
        <f>SUM(I72:L72)</f>
        <v>0</v>
      </c>
      <c r="N72" s="263"/>
      <c r="O72" s="62" t="s">
        <v>19</v>
      </c>
      <c r="P72" s="65"/>
      <c r="Q72" s="65"/>
      <c r="R72" s="386" t="s">
        <v>262</v>
      </c>
      <c r="S72" s="129">
        <v>2023</v>
      </c>
      <c r="T72" s="388" t="s">
        <v>8</v>
      </c>
      <c r="U72" s="124" t="s">
        <v>6</v>
      </c>
      <c r="V72" s="390" t="s">
        <v>265</v>
      </c>
      <c r="W72" s="224" t="s">
        <v>239</v>
      </c>
      <c r="X72" s="196"/>
      <c r="Y72" s="196"/>
      <c r="Z72" s="196"/>
      <c r="AA72" s="196"/>
      <c r="AB72" s="196"/>
      <c r="AC72" s="155">
        <f>SUM(X72:AB72)</f>
        <v>0</v>
      </c>
      <c r="AE72" s="95"/>
      <c r="AF72" s="95"/>
      <c r="AG72" s="95"/>
    </row>
    <row r="73" spans="1:33" s="9" customFormat="1" ht="79.900000000000006" hidden="1" customHeight="1" x14ac:dyDescent="0.3">
      <c r="A73" s="120"/>
      <c r="B73" s="120"/>
      <c r="C73" s="119"/>
      <c r="D73" s="359"/>
      <c r="E73" s="409"/>
      <c r="F73" s="363"/>
      <c r="G73" s="394"/>
      <c r="H73" s="241"/>
      <c r="I73" s="237"/>
      <c r="J73" s="237"/>
      <c r="K73" s="237"/>
      <c r="L73" s="237"/>
      <c r="M73" s="161"/>
      <c r="N73" s="269"/>
      <c r="O73" s="62"/>
      <c r="P73" s="65"/>
      <c r="Q73" s="65"/>
      <c r="R73" s="387"/>
      <c r="S73" s="88"/>
      <c r="T73" s="389"/>
      <c r="U73" s="125"/>
      <c r="V73" s="391"/>
      <c r="W73" s="241" t="s">
        <v>266</v>
      </c>
      <c r="X73" s="237"/>
      <c r="Y73" s="237"/>
      <c r="Z73" s="237"/>
      <c r="AA73" s="237"/>
      <c r="AB73" s="237"/>
      <c r="AC73" s="161"/>
      <c r="AE73" s="21"/>
      <c r="AF73" s="21"/>
      <c r="AG73" s="21"/>
    </row>
    <row r="74" spans="1:33" s="9" customFormat="1" ht="120" hidden="1" customHeight="1" x14ac:dyDescent="0.3">
      <c r="A74" s="120"/>
      <c r="B74" s="120"/>
      <c r="C74" s="119"/>
      <c r="D74" s="359"/>
      <c r="E74" s="120"/>
      <c r="F74" s="363"/>
      <c r="G74" s="366"/>
      <c r="H74" s="245"/>
      <c r="I74" s="239"/>
      <c r="J74" s="239"/>
      <c r="K74" s="239"/>
      <c r="L74" s="239"/>
      <c r="M74" s="162"/>
      <c r="N74" s="270"/>
      <c r="O74" s="62"/>
      <c r="P74" s="65"/>
      <c r="Q74" s="65"/>
      <c r="R74" s="45"/>
      <c r="S74" s="88"/>
      <c r="T74" s="65"/>
      <c r="U74" s="125"/>
      <c r="V74" s="391"/>
      <c r="W74" s="245" t="s">
        <v>267</v>
      </c>
      <c r="X74" s="239"/>
      <c r="Y74" s="239"/>
      <c r="Z74" s="239"/>
      <c r="AA74" s="239"/>
      <c r="AB74" s="239"/>
      <c r="AC74" s="162"/>
      <c r="AE74" s="31"/>
      <c r="AF74" s="31"/>
      <c r="AG74" s="31"/>
    </row>
    <row r="75" spans="1:33" s="9" customFormat="1" ht="60" hidden="1" customHeight="1" x14ac:dyDescent="0.3">
      <c r="A75" s="120"/>
      <c r="B75" s="120"/>
      <c r="C75" s="368"/>
      <c r="D75" s="368"/>
      <c r="E75" s="368"/>
      <c r="F75" s="368"/>
      <c r="G75" s="368"/>
      <c r="H75" s="229"/>
      <c r="I75" s="232"/>
      <c r="J75" s="232"/>
      <c r="K75" s="232"/>
      <c r="L75" s="232"/>
      <c r="M75" s="163"/>
      <c r="N75" s="164"/>
      <c r="O75" s="62"/>
      <c r="P75" s="65"/>
      <c r="Q75" s="65"/>
      <c r="R75" s="78"/>
      <c r="S75" s="89"/>
      <c r="T75" s="66"/>
      <c r="U75" s="126"/>
      <c r="V75" s="77"/>
      <c r="W75" s="229" t="s">
        <v>268</v>
      </c>
      <c r="X75" s="232"/>
      <c r="Y75" s="232"/>
      <c r="Z75" s="232"/>
      <c r="AA75" s="232"/>
      <c r="AB75" s="232"/>
      <c r="AC75" s="163"/>
      <c r="AE75" s="133"/>
      <c r="AF75" s="133"/>
      <c r="AG75" s="133"/>
    </row>
    <row r="76" spans="1:33" s="5" customFormat="1" ht="40.15" customHeight="1" x14ac:dyDescent="0.3">
      <c r="A76" s="120"/>
      <c r="B76" s="409" t="s">
        <v>145</v>
      </c>
      <c r="C76" s="407" t="s">
        <v>40</v>
      </c>
      <c r="D76" s="364" t="s">
        <v>9</v>
      </c>
      <c r="E76" s="409" t="s">
        <v>8</v>
      </c>
      <c r="F76" s="370" t="s">
        <v>6</v>
      </c>
      <c r="G76" s="394" t="s">
        <v>495</v>
      </c>
      <c r="H76" s="231" t="s">
        <v>281</v>
      </c>
      <c r="I76" s="223">
        <v>500</v>
      </c>
      <c r="J76" s="223">
        <v>500</v>
      </c>
      <c r="K76" s="223">
        <v>500</v>
      </c>
      <c r="L76" s="223">
        <v>500</v>
      </c>
      <c r="M76" s="155">
        <f>SUM(I76:L76)</f>
        <v>2000</v>
      </c>
      <c r="N76" s="263">
        <f>SUM(I76:K76)</f>
        <v>1500</v>
      </c>
      <c r="O76" s="50" t="s">
        <v>13</v>
      </c>
      <c r="P76" s="65"/>
      <c r="Q76" s="388" t="s">
        <v>145</v>
      </c>
      <c r="R76" s="386" t="s">
        <v>40</v>
      </c>
      <c r="S76" s="343" t="s">
        <v>10</v>
      </c>
      <c r="T76" s="386" t="s">
        <v>8</v>
      </c>
      <c r="U76" s="337" t="s">
        <v>6</v>
      </c>
      <c r="V76" s="397" t="s">
        <v>454</v>
      </c>
      <c r="W76" s="231" t="s">
        <v>397</v>
      </c>
      <c r="X76" s="223">
        <v>500</v>
      </c>
      <c r="Y76" s="223">
        <v>500</v>
      </c>
      <c r="Z76" s="223">
        <v>500</v>
      </c>
      <c r="AA76" s="223"/>
      <c r="AB76" s="223"/>
      <c r="AC76" s="155">
        <f>SUM(X76:AB76)</f>
        <v>1500</v>
      </c>
      <c r="AE76" s="1">
        <v>0</v>
      </c>
      <c r="AF76" s="1">
        <v>0</v>
      </c>
      <c r="AG76" s="1">
        <v>0</v>
      </c>
    </row>
    <row r="77" spans="1:33" s="9" customFormat="1" ht="123.75" customHeight="1" x14ac:dyDescent="0.3">
      <c r="A77" s="120"/>
      <c r="B77" s="409"/>
      <c r="C77" s="407"/>
      <c r="D77" s="120"/>
      <c r="E77" s="409"/>
      <c r="F77" s="363"/>
      <c r="G77" s="394"/>
      <c r="H77" s="241" t="s">
        <v>233</v>
      </c>
      <c r="I77" s="237">
        <v>1</v>
      </c>
      <c r="J77" s="237">
        <v>1</v>
      </c>
      <c r="K77" s="237">
        <v>1</v>
      </c>
      <c r="L77" s="237">
        <v>1</v>
      </c>
      <c r="M77" s="161"/>
      <c r="N77" s="269"/>
      <c r="O77" s="38"/>
      <c r="P77" s="65"/>
      <c r="Q77" s="389"/>
      <c r="R77" s="387"/>
      <c r="S77" s="45"/>
      <c r="T77" s="387"/>
      <c r="U77" s="338"/>
      <c r="V77" s="398"/>
      <c r="W77" s="241" t="s">
        <v>233</v>
      </c>
      <c r="X77" s="237">
        <v>1</v>
      </c>
      <c r="Y77" s="237">
        <v>1</v>
      </c>
      <c r="Z77" s="237">
        <v>1</v>
      </c>
      <c r="AA77" s="237"/>
      <c r="AB77" s="237"/>
      <c r="AC77" s="161"/>
      <c r="AE77" s="21"/>
      <c r="AF77" s="21"/>
      <c r="AG77" s="21"/>
    </row>
    <row r="78" spans="1:33" s="9" customFormat="1" ht="149.25" customHeight="1" x14ac:dyDescent="0.3">
      <c r="A78" s="120"/>
      <c r="B78" s="362"/>
      <c r="C78" s="119"/>
      <c r="D78" s="120"/>
      <c r="E78" s="120"/>
      <c r="F78" s="363"/>
      <c r="G78" s="394"/>
      <c r="H78" s="245" t="s">
        <v>241</v>
      </c>
      <c r="I78" s="239">
        <f>I76/I77</f>
        <v>500</v>
      </c>
      <c r="J78" s="239">
        <f t="shared" ref="J78:L78" si="24">J76/J77</f>
        <v>500</v>
      </c>
      <c r="K78" s="239">
        <f t="shared" si="24"/>
        <v>500</v>
      </c>
      <c r="L78" s="239">
        <f t="shared" si="24"/>
        <v>500</v>
      </c>
      <c r="M78" s="162"/>
      <c r="N78" s="270"/>
      <c r="O78" s="38"/>
      <c r="P78" s="65"/>
      <c r="Q78" s="96"/>
      <c r="R78" s="45"/>
      <c r="S78" s="45"/>
      <c r="T78" s="45"/>
      <c r="U78" s="338"/>
      <c r="V78" s="332"/>
      <c r="W78" s="245" t="s">
        <v>409</v>
      </c>
      <c r="X78" s="226">
        <f>X76/X77</f>
        <v>500</v>
      </c>
      <c r="Y78" s="226">
        <f t="shared" ref="Y78:Z78" si="25">Y76/Y77</f>
        <v>500</v>
      </c>
      <c r="Z78" s="226">
        <f t="shared" si="25"/>
        <v>500</v>
      </c>
      <c r="AA78" s="239"/>
      <c r="AB78" s="239"/>
      <c r="AC78" s="162"/>
      <c r="AE78" s="22"/>
      <c r="AF78" s="22"/>
      <c r="AG78" s="22"/>
    </row>
    <row r="79" spans="1:33" s="9" customFormat="1" ht="168.75" customHeight="1" x14ac:dyDescent="0.3">
      <c r="A79" s="120"/>
      <c r="B79" s="362"/>
      <c r="C79" s="119"/>
      <c r="D79" s="120"/>
      <c r="E79" s="120"/>
      <c r="F79" s="363"/>
      <c r="G79" s="366"/>
      <c r="H79" s="229" t="s">
        <v>146</v>
      </c>
      <c r="I79" s="232">
        <v>100</v>
      </c>
      <c r="J79" s="232">
        <f>J78/I78*100</f>
        <v>100</v>
      </c>
      <c r="K79" s="232">
        <f t="shared" ref="K79:L79" si="26">K78/J78*100</f>
        <v>100</v>
      </c>
      <c r="L79" s="232">
        <f t="shared" si="26"/>
        <v>100</v>
      </c>
      <c r="M79" s="152"/>
      <c r="N79" s="271"/>
      <c r="O79" s="38"/>
      <c r="P79" s="65"/>
      <c r="Q79" s="96"/>
      <c r="R79" s="78"/>
      <c r="S79" s="78"/>
      <c r="T79" s="78"/>
      <c r="U79" s="339"/>
      <c r="V79" s="340"/>
      <c r="W79" s="229" t="s">
        <v>146</v>
      </c>
      <c r="X79" s="232">
        <v>100</v>
      </c>
      <c r="Y79" s="232">
        <f>Y78/X78*100</f>
        <v>100</v>
      </c>
      <c r="Z79" s="232">
        <f t="shared" ref="Z79" si="27">Z78/Y78*100</f>
        <v>100</v>
      </c>
      <c r="AA79" s="232"/>
      <c r="AB79" s="232"/>
      <c r="AC79" s="152"/>
      <c r="AE79" s="133"/>
      <c r="AF79" s="133"/>
      <c r="AG79" s="133"/>
    </row>
    <row r="80" spans="1:33" s="9" customFormat="1" ht="40.15" customHeight="1" x14ac:dyDescent="0.3">
      <c r="A80" s="120"/>
      <c r="B80" s="120"/>
      <c r="C80" s="407" t="s">
        <v>41</v>
      </c>
      <c r="D80" s="371" t="s">
        <v>9</v>
      </c>
      <c r="E80" s="409" t="s">
        <v>8</v>
      </c>
      <c r="F80" s="363" t="s">
        <v>6</v>
      </c>
      <c r="G80" s="394" t="s">
        <v>496</v>
      </c>
      <c r="H80" s="187" t="s">
        <v>281</v>
      </c>
      <c r="I80" s="4">
        <v>300</v>
      </c>
      <c r="J80" s="4">
        <v>300</v>
      </c>
      <c r="K80" s="4">
        <v>300</v>
      </c>
      <c r="L80" s="4">
        <v>300</v>
      </c>
      <c r="M80" s="155">
        <f>SUM(I80:L80)</f>
        <v>1200</v>
      </c>
      <c r="N80" s="263">
        <f>SUM(I80:K80)</f>
        <v>900</v>
      </c>
      <c r="O80" s="50" t="s">
        <v>13</v>
      </c>
      <c r="P80" s="65"/>
      <c r="Q80" s="65"/>
      <c r="R80" s="386" t="s">
        <v>41</v>
      </c>
      <c r="S80" s="344" t="s">
        <v>10</v>
      </c>
      <c r="T80" s="386" t="s">
        <v>8</v>
      </c>
      <c r="U80" s="337" t="s">
        <v>6</v>
      </c>
      <c r="V80" s="397" t="s">
        <v>455</v>
      </c>
      <c r="W80" s="231" t="s">
        <v>397</v>
      </c>
      <c r="X80" s="223">
        <v>300</v>
      </c>
      <c r="Y80" s="223">
        <v>300</v>
      </c>
      <c r="Z80" s="223">
        <v>300</v>
      </c>
      <c r="AA80" s="223"/>
      <c r="AB80" s="223"/>
      <c r="AC80" s="155">
        <f>SUM(X80:AB80)</f>
        <v>900</v>
      </c>
      <c r="AE80" s="1">
        <v>0</v>
      </c>
      <c r="AF80" s="1">
        <v>0</v>
      </c>
      <c r="AG80" s="1">
        <v>0</v>
      </c>
    </row>
    <row r="81" spans="1:33" s="9" customFormat="1" ht="148.5" customHeight="1" x14ac:dyDescent="0.3">
      <c r="A81" s="120"/>
      <c r="B81" s="120"/>
      <c r="C81" s="407"/>
      <c r="D81" s="371"/>
      <c r="E81" s="409"/>
      <c r="F81" s="361"/>
      <c r="G81" s="394"/>
      <c r="H81" s="241" t="s">
        <v>147</v>
      </c>
      <c r="I81" s="237">
        <v>3</v>
      </c>
      <c r="J81" s="237">
        <v>3</v>
      </c>
      <c r="K81" s="237">
        <v>3</v>
      </c>
      <c r="L81" s="237">
        <v>3</v>
      </c>
      <c r="M81" s="161"/>
      <c r="N81" s="269"/>
      <c r="O81" s="38"/>
      <c r="P81" s="65"/>
      <c r="Q81" s="65"/>
      <c r="R81" s="387"/>
      <c r="S81" s="345"/>
      <c r="T81" s="387"/>
      <c r="U81" s="346"/>
      <c r="V81" s="398"/>
      <c r="W81" s="241" t="s">
        <v>147</v>
      </c>
      <c r="X81" s="237">
        <v>3</v>
      </c>
      <c r="Y81" s="237">
        <v>3</v>
      </c>
      <c r="Z81" s="237">
        <v>3</v>
      </c>
      <c r="AA81" s="237"/>
      <c r="AB81" s="237"/>
      <c r="AC81" s="161"/>
      <c r="AE81" s="21"/>
      <c r="AF81" s="21"/>
      <c r="AG81" s="21"/>
    </row>
    <row r="82" spans="1:33" s="9" customFormat="1" ht="164.25" customHeight="1" x14ac:dyDescent="0.3">
      <c r="A82" s="120"/>
      <c r="B82" s="120"/>
      <c r="C82" s="119"/>
      <c r="D82" s="371"/>
      <c r="E82" s="120"/>
      <c r="F82" s="361"/>
      <c r="G82" s="366"/>
      <c r="H82" s="245" t="s">
        <v>242</v>
      </c>
      <c r="I82" s="239">
        <f>I80/I81</f>
        <v>100</v>
      </c>
      <c r="J82" s="239">
        <f t="shared" ref="J82:L82" si="28">J80/J81</f>
        <v>100</v>
      </c>
      <c r="K82" s="239">
        <f t="shared" si="28"/>
        <v>100</v>
      </c>
      <c r="L82" s="239">
        <f t="shared" si="28"/>
        <v>100</v>
      </c>
      <c r="M82" s="162"/>
      <c r="N82" s="270"/>
      <c r="O82" s="38"/>
      <c r="P82" s="65"/>
      <c r="Q82" s="65"/>
      <c r="R82" s="45"/>
      <c r="S82" s="345"/>
      <c r="T82" s="45"/>
      <c r="U82" s="346"/>
      <c r="V82" s="332"/>
      <c r="W82" s="245" t="s">
        <v>410</v>
      </c>
      <c r="X82" s="226">
        <f>X80/X81</f>
        <v>100</v>
      </c>
      <c r="Y82" s="226">
        <f t="shared" ref="Y82:Z82" si="29">Y80/Y81</f>
        <v>100</v>
      </c>
      <c r="Z82" s="226">
        <f t="shared" si="29"/>
        <v>100</v>
      </c>
      <c r="AA82" s="226"/>
      <c r="AB82" s="239"/>
      <c r="AC82" s="162"/>
      <c r="AE82" s="31"/>
      <c r="AF82" s="31"/>
      <c r="AG82" s="31"/>
    </row>
    <row r="83" spans="1:33" s="9" customFormat="1" ht="201" customHeight="1" x14ac:dyDescent="0.3">
      <c r="A83" s="120"/>
      <c r="B83" s="120"/>
      <c r="C83" s="119"/>
      <c r="D83" s="371"/>
      <c r="E83" s="120"/>
      <c r="F83" s="361"/>
      <c r="G83" s="366"/>
      <c r="H83" s="229" t="s">
        <v>148</v>
      </c>
      <c r="I83" s="232">
        <v>100</v>
      </c>
      <c r="J83" s="232">
        <f>J81/I81*100</f>
        <v>100</v>
      </c>
      <c r="K83" s="232">
        <f t="shared" ref="K83:L83" si="30">K81/J81*100</f>
        <v>100</v>
      </c>
      <c r="L83" s="232">
        <f t="shared" si="30"/>
        <v>100</v>
      </c>
      <c r="M83" s="152"/>
      <c r="N83" s="271"/>
      <c r="O83" s="38"/>
      <c r="P83" s="65"/>
      <c r="Q83" s="65"/>
      <c r="R83" s="78"/>
      <c r="S83" s="347"/>
      <c r="T83" s="78"/>
      <c r="U83" s="348"/>
      <c r="V83" s="340"/>
      <c r="W83" s="229" t="s">
        <v>148</v>
      </c>
      <c r="X83" s="232">
        <v>100</v>
      </c>
      <c r="Y83" s="232">
        <f>Y81/X81*100</f>
        <v>100</v>
      </c>
      <c r="Z83" s="232">
        <f t="shared" ref="Z83" si="31">Z81/Y81*100</f>
        <v>100</v>
      </c>
      <c r="AA83" s="232"/>
      <c r="AB83" s="232"/>
      <c r="AC83" s="152"/>
      <c r="AE83" s="133"/>
      <c r="AF83" s="133"/>
      <c r="AG83" s="133"/>
    </row>
    <row r="84" spans="1:33" s="9" customFormat="1" ht="45.75" customHeight="1" x14ac:dyDescent="0.3">
      <c r="A84" s="120"/>
      <c r="B84" s="120"/>
      <c r="C84" s="407" t="s">
        <v>42</v>
      </c>
      <c r="D84" s="371" t="s">
        <v>9</v>
      </c>
      <c r="E84" s="409" t="s">
        <v>8</v>
      </c>
      <c r="F84" s="363" t="s">
        <v>6</v>
      </c>
      <c r="G84" s="394" t="s">
        <v>497</v>
      </c>
      <c r="H84" s="231" t="s">
        <v>281</v>
      </c>
      <c r="I84" s="223">
        <v>350</v>
      </c>
      <c r="J84" s="223">
        <v>350</v>
      </c>
      <c r="K84" s="223">
        <v>350</v>
      </c>
      <c r="L84" s="223">
        <v>350</v>
      </c>
      <c r="M84" s="155">
        <f>SUM(I84:L84)</f>
        <v>1400</v>
      </c>
      <c r="N84" s="263">
        <f>SUM(I84:K84)</f>
        <v>1050</v>
      </c>
      <c r="O84" s="50" t="s">
        <v>27</v>
      </c>
      <c r="P84" s="65"/>
      <c r="Q84" s="65"/>
      <c r="R84" s="386" t="s">
        <v>42</v>
      </c>
      <c r="S84" s="69" t="s">
        <v>264</v>
      </c>
      <c r="T84" s="388" t="s">
        <v>8</v>
      </c>
      <c r="U84" s="124" t="s">
        <v>6</v>
      </c>
      <c r="V84" s="390" t="s">
        <v>456</v>
      </c>
      <c r="W84" s="231" t="s">
        <v>397</v>
      </c>
      <c r="X84" s="223">
        <v>350</v>
      </c>
      <c r="Y84" s="223">
        <v>350</v>
      </c>
      <c r="Z84" s="223">
        <v>350</v>
      </c>
      <c r="AA84" s="223">
        <v>0</v>
      </c>
      <c r="AB84" s="223">
        <v>350</v>
      </c>
      <c r="AC84" s="155">
        <f>SUM(X84:AB84)</f>
        <v>1400</v>
      </c>
      <c r="AE84" s="1">
        <v>0</v>
      </c>
      <c r="AF84" s="1">
        <v>49.5</v>
      </c>
      <c r="AG84" s="1">
        <v>0</v>
      </c>
    </row>
    <row r="85" spans="1:33" s="9" customFormat="1" ht="129.75" customHeight="1" x14ac:dyDescent="0.3">
      <c r="A85" s="120"/>
      <c r="B85" s="120"/>
      <c r="C85" s="407"/>
      <c r="D85" s="106"/>
      <c r="E85" s="409"/>
      <c r="F85" s="372"/>
      <c r="G85" s="394"/>
      <c r="H85" s="241" t="s">
        <v>149</v>
      </c>
      <c r="I85" s="237">
        <v>7</v>
      </c>
      <c r="J85" s="237">
        <v>7</v>
      </c>
      <c r="K85" s="237">
        <v>7</v>
      </c>
      <c r="L85" s="237">
        <v>7</v>
      </c>
      <c r="M85" s="161"/>
      <c r="N85" s="269"/>
      <c r="O85" s="38"/>
      <c r="P85" s="65"/>
      <c r="Q85" s="65"/>
      <c r="R85" s="387"/>
      <c r="S85" s="72"/>
      <c r="T85" s="389"/>
      <c r="U85" s="74"/>
      <c r="V85" s="391"/>
      <c r="W85" s="241" t="s">
        <v>149</v>
      </c>
      <c r="X85" s="237">
        <v>7</v>
      </c>
      <c r="Y85" s="237">
        <v>7</v>
      </c>
      <c r="Z85" s="237">
        <v>7</v>
      </c>
      <c r="AA85" s="237">
        <v>0</v>
      </c>
      <c r="AB85" s="237">
        <v>7</v>
      </c>
      <c r="AC85" s="161"/>
      <c r="AE85" s="21"/>
      <c r="AF85" s="21"/>
      <c r="AG85" s="21"/>
    </row>
    <row r="86" spans="1:33" s="9" customFormat="1" ht="146.25" customHeight="1" x14ac:dyDescent="0.3">
      <c r="A86" s="120"/>
      <c r="B86" s="120"/>
      <c r="C86" s="119"/>
      <c r="D86" s="106"/>
      <c r="E86" s="120"/>
      <c r="F86" s="372"/>
      <c r="G86" s="366"/>
      <c r="H86" s="245" t="s">
        <v>243</v>
      </c>
      <c r="I86" s="239">
        <f>I84/I85</f>
        <v>50</v>
      </c>
      <c r="J86" s="239">
        <f t="shared" ref="J86:L86" si="32">J84/J85</f>
        <v>50</v>
      </c>
      <c r="K86" s="239">
        <f t="shared" si="32"/>
        <v>50</v>
      </c>
      <c r="L86" s="239">
        <f t="shared" si="32"/>
        <v>50</v>
      </c>
      <c r="M86" s="162"/>
      <c r="N86" s="270"/>
      <c r="O86" s="38"/>
      <c r="P86" s="65"/>
      <c r="Q86" s="65"/>
      <c r="R86" s="45"/>
      <c r="S86" s="72"/>
      <c r="T86" s="65"/>
      <c r="U86" s="74"/>
      <c r="V86" s="76"/>
      <c r="W86" s="245" t="s">
        <v>411</v>
      </c>
      <c r="X86" s="257">
        <f>X84/X85</f>
        <v>50</v>
      </c>
      <c r="Y86" s="257">
        <f t="shared" ref="Y86:AB86" si="33">Y84/Y85</f>
        <v>50</v>
      </c>
      <c r="Z86" s="257">
        <f t="shared" si="33"/>
        <v>50</v>
      </c>
      <c r="AA86" s="257">
        <v>0</v>
      </c>
      <c r="AB86" s="257">
        <f t="shared" si="33"/>
        <v>50</v>
      </c>
      <c r="AC86" s="162"/>
      <c r="AE86" s="31"/>
      <c r="AF86" s="31"/>
      <c r="AG86" s="31"/>
    </row>
    <row r="87" spans="1:33" s="9" customFormat="1" ht="159.75" customHeight="1" x14ac:dyDescent="0.3">
      <c r="A87" s="120"/>
      <c r="B87" s="120"/>
      <c r="C87" s="119"/>
      <c r="D87" s="106"/>
      <c r="E87" s="120"/>
      <c r="F87" s="372"/>
      <c r="G87" s="373"/>
      <c r="H87" s="229" t="s">
        <v>150</v>
      </c>
      <c r="I87" s="232">
        <v>100</v>
      </c>
      <c r="J87" s="232">
        <f>J85/I85*100</f>
        <v>100</v>
      </c>
      <c r="K87" s="232">
        <f t="shared" ref="K87:L87" si="34">K85/J85*100</f>
        <v>100</v>
      </c>
      <c r="L87" s="232">
        <f t="shared" si="34"/>
        <v>100</v>
      </c>
      <c r="M87" s="152"/>
      <c r="N87" s="271"/>
      <c r="O87" s="38"/>
      <c r="P87" s="65"/>
      <c r="Q87" s="65"/>
      <c r="R87" s="78"/>
      <c r="S87" s="73"/>
      <c r="T87" s="66"/>
      <c r="U87" s="75"/>
      <c r="V87" s="82"/>
      <c r="W87" s="229" t="s">
        <v>390</v>
      </c>
      <c r="X87" s="232">
        <v>100</v>
      </c>
      <c r="Y87" s="232">
        <f>Y85/X85*100</f>
        <v>100</v>
      </c>
      <c r="Z87" s="232">
        <f t="shared" ref="Z87" si="35">Z85/Y85*100</f>
        <v>100</v>
      </c>
      <c r="AA87" s="232">
        <v>0</v>
      </c>
      <c r="AB87" s="232">
        <f>AB85/Z85*100</f>
        <v>100</v>
      </c>
      <c r="AC87" s="152"/>
      <c r="AE87" s="133"/>
      <c r="AF87" s="133"/>
      <c r="AG87" s="133"/>
    </row>
    <row r="88" spans="1:33" s="9" customFormat="1" ht="40.15" customHeight="1" x14ac:dyDescent="0.3">
      <c r="A88" s="120"/>
      <c r="B88" s="120"/>
      <c r="C88" s="407" t="s">
        <v>43</v>
      </c>
      <c r="D88" s="364" t="s">
        <v>9</v>
      </c>
      <c r="E88" s="409" t="s">
        <v>8</v>
      </c>
      <c r="F88" s="363" t="s">
        <v>6</v>
      </c>
      <c r="G88" s="411" t="s">
        <v>498</v>
      </c>
      <c r="H88" s="231" t="s">
        <v>281</v>
      </c>
      <c r="I88" s="223">
        <v>400</v>
      </c>
      <c r="J88" s="223">
        <v>400</v>
      </c>
      <c r="K88" s="223">
        <v>400</v>
      </c>
      <c r="L88" s="223">
        <v>400</v>
      </c>
      <c r="M88" s="155">
        <f>SUM(I88:L88)</f>
        <v>1600</v>
      </c>
      <c r="N88" s="276">
        <f>SUM(I88:K88)</f>
        <v>1200</v>
      </c>
      <c r="O88" s="83" t="s">
        <v>27</v>
      </c>
      <c r="P88" s="65"/>
      <c r="Q88" s="65"/>
      <c r="R88" s="386" t="s">
        <v>43</v>
      </c>
      <c r="S88" s="52" t="s">
        <v>264</v>
      </c>
      <c r="T88" s="388" t="s">
        <v>8</v>
      </c>
      <c r="U88" s="124" t="s">
        <v>6</v>
      </c>
      <c r="V88" s="404" t="s">
        <v>457</v>
      </c>
      <c r="W88" s="231" t="s">
        <v>281</v>
      </c>
      <c r="X88" s="223">
        <v>400</v>
      </c>
      <c r="Y88" s="223">
        <v>400</v>
      </c>
      <c r="Z88" s="223">
        <v>400</v>
      </c>
      <c r="AA88" s="223">
        <v>0</v>
      </c>
      <c r="AB88" s="223">
        <v>800</v>
      </c>
      <c r="AC88" s="155">
        <f>SUM(X88:AB88)</f>
        <v>2000</v>
      </c>
      <c r="AE88" s="1">
        <v>0</v>
      </c>
      <c r="AF88" s="1">
        <v>0</v>
      </c>
      <c r="AG88" s="1">
        <v>0</v>
      </c>
    </row>
    <row r="89" spans="1:33" s="9" customFormat="1" ht="132.75" customHeight="1" x14ac:dyDescent="0.3">
      <c r="A89" s="120"/>
      <c r="B89" s="120"/>
      <c r="C89" s="407"/>
      <c r="D89" s="364"/>
      <c r="E89" s="409"/>
      <c r="F89" s="363"/>
      <c r="G89" s="411"/>
      <c r="H89" s="241" t="s">
        <v>151</v>
      </c>
      <c r="I89" s="237">
        <v>2</v>
      </c>
      <c r="J89" s="237">
        <v>2</v>
      </c>
      <c r="K89" s="237">
        <v>2</v>
      </c>
      <c r="L89" s="237">
        <v>2</v>
      </c>
      <c r="M89" s="161"/>
      <c r="N89" s="269"/>
      <c r="O89" s="38"/>
      <c r="P89" s="65"/>
      <c r="Q89" s="65"/>
      <c r="R89" s="387"/>
      <c r="S89" s="117"/>
      <c r="T89" s="389"/>
      <c r="U89" s="125"/>
      <c r="V89" s="405"/>
      <c r="W89" s="241" t="s">
        <v>151</v>
      </c>
      <c r="X89" s="237">
        <v>2</v>
      </c>
      <c r="Y89" s="237">
        <v>2</v>
      </c>
      <c r="Z89" s="237">
        <v>2</v>
      </c>
      <c r="AA89" s="237">
        <v>0</v>
      </c>
      <c r="AB89" s="237">
        <v>4</v>
      </c>
      <c r="AC89" s="161"/>
      <c r="AE89" s="21"/>
      <c r="AF89" s="21"/>
      <c r="AG89" s="21"/>
    </row>
    <row r="90" spans="1:33" s="9" customFormat="1" ht="144.75" customHeight="1" x14ac:dyDescent="0.3">
      <c r="A90" s="120"/>
      <c r="B90" s="120"/>
      <c r="C90" s="119"/>
      <c r="D90" s="364"/>
      <c r="E90" s="106"/>
      <c r="F90" s="363"/>
      <c r="G90" s="374"/>
      <c r="H90" s="245" t="s">
        <v>244</v>
      </c>
      <c r="I90" s="239">
        <f>I88/I89</f>
        <v>200</v>
      </c>
      <c r="J90" s="239">
        <f t="shared" ref="J90:L90" si="36">J88/J89</f>
        <v>200</v>
      </c>
      <c r="K90" s="239">
        <f t="shared" si="36"/>
        <v>200</v>
      </c>
      <c r="L90" s="239">
        <f t="shared" si="36"/>
        <v>200</v>
      </c>
      <c r="M90" s="162"/>
      <c r="N90" s="270"/>
      <c r="O90" s="38"/>
      <c r="P90" s="65"/>
      <c r="Q90" s="65"/>
      <c r="R90" s="45"/>
      <c r="S90" s="117"/>
      <c r="T90" s="72"/>
      <c r="U90" s="125"/>
      <c r="V90" s="405"/>
      <c r="W90" s="245" t="s">
        <v>244</v>
      </c>
      <c r="X90" s="226">
        <f>X88/X89</f>
        <v>200</v>
      </c>
      <c r="Y90" s="226">
        <f t="shared" ref="Y90:AB90" si="37">Y88/Y89</f>
        <v>200</v>
      </c>
      <c r="Z90" s="226">
        <f t="shared" si="37"/>
        <v>200</v>
      </c>
      <c r="AA90" s="226">
        <v>0</v>
      </c>
      <c r="AB90" s="226">
        <f t="shared" si="37"/>
        <v>200</v>
      </c>
      <c r="AC90" s="162"/>
      <c r="AE90" s="22"/>
      <c r="AF90" s="22"/>
      <c r="AG90" s="22"/>
    </row>
    <row r="91" spans="1:33" s="9" customFormat="1" ht="168.75" customHeight="1" x14ac:dyDescent="0.3">
      <c r="A91" s="120"/>
      <c r="B91" s="120"/>
      <c r="C91" s="119"/>
      <c r="D91" s="364"/>
      <c r="E91" s="106"/>
      <c r="F91" s="363"/>
      <c r="G91" s="374"/>
      <c r="H91" s="229" t="s">
        <v>152</v>
      </c>
      <c r="I91" s="232">
        <v>100</v>
      </c>
      <c r="J91" s="232">
        <f>J89/I89*100</f>
        <v>100</v>
      </c>
      <c r="K91" s="232">
        <f t="shared" ref="K91:L91" si="38">K89/J89*100</f>
        <v>100</v>
      </c>
      <c r="L91" s="232">
        <f t="shared" si="38"/>
        <v>100</v>
      </c>
      <c r="M91" s="152"/>
      <c r="N91" s="271"/>
      <c r="O91" s="38"/>
      <c r="P91" s="65"/>
      <c r="Q91" s="66"/>
      <c r="R91" s="78"/>
      <c r="S91" s="53"/>
      <c r="T91" s="73"/>
      <c r="U91" s="126"/>
      <c r="V91" s="84"/>
      <c r="W91" s="229" t="s">
        <v>389</v>
      </c>
      <c r="X91" s="232">
        <v>100</v>
      </c>
      <c r="Y91" s="232">
        <f>Y89/X89*100</f>
        <v>100</v>
      </c>
      <c r="Z91" s="232">
        <f t="shared" ref="Z91" si="39">Z89/Y89*100</f>
        <v>100</v>
      </c>
      <c r="AA91" s="232">
        <v>0</v>
      </c>
      <c r="AB91" s="232">
        <f>AB89/Z89*100</f>
        <v>200</v>
      </c>
      <c r="AC91" s="152"/>
      <c r="AE91" s="133"/>
      <c r="AF91" s="133"/>
      <c r="AG91" s="133"/>
    </row>
    <row r="92" spans="1:33" s="5" customFormat="1" ht="39.6" customHeight="1" x14ac:dyDescent="0.3">
      <c r="A92" s="120"/>
      <c r="B92" s="409" t="s">
        <v>159</v>
      </c>
      <c r="C92" s="407" t="s">
        <v>63</v>
      </c>
      <c r="D92" s="357" t="s">
        <v>9</v>
      </c>
      <c r="E92" s="409" t="s">
        <v>8</v>
      </c>
      <c r="F92" s="410" t="s">
        <v>286</v>
      </c>
      <c r="G92" s="394" t="s">
        <v>499</v>
      </c>
      <c r="H92" s="229" t="s">
        <v>277</v>
      </c>
      <c r="I92" s="226">
        <v>12000</v>
      </c>
      <c r="J92" s="226">
        <v>12000</v>
      </c>
      <c r="K92" s="226">
        <v>16800</v>
      </c>
      <c r="L92" s="226">
        <v>12000</v>
      </c>
      <c r="M92" s="160">
        <f>SUM(I92:L92)</f>
        <v>52800</v>
      </c>
      <c r="N92" s="268"/>
      <c r="O92" s="50" t="s">
        <v>29</v>
      </c>
      <c r="P92" s="65"/>
      <c r="Q92" s="388" t="s">
        <v>159</v>
      </c>
      <c r="R92" s="386" t="s">
        <v>317</v>
      </c>
      <c r="S92" s="202" t="s">
        <v>264</v>
      </c>
      <c r="T92" s="388" t="s">
        <v>8</v>
      </c>
      <c r="U92" s="402" t="s">
        <v>284</v>
      </c>
      <c r="V92" s="390" t="s">
        <v>527</v>
      </c>
      <c r="W92" s="229" t="s">
        <v>395</v>
      </c>
      <c r="X92" s="226">
        <f>X93+X94</f>
        <v>12000</v>
      </c>
      <c r="Y92" s="226">
        <f t="shared" ref="Y92:AB92" si="40">Y93+Y94</f>
        <v>12000</v>
      </c>
      <c r="Z92" s="226">
        <f t="shared" si="40"/>
        <v>16800</v>
      </c>
      <c r="AA92" s="226">
        <f t="shared" si="40"/>
        <v>15292.1</v>
      </c>
      <c r="AB92" s="226">
        <f t="shared" si="40"/>
        <v>25000</v>
      </c>
      <c r="AC92" s="160">
        <f>SUM(X92:AB92)</f>
        <v>81092.100000000006</v>
      </c>
      <c r="AD92" s="5">
        <v>100000</v>
      </c>
      <c r="AE92" s="1">
        <v>0</v>
      </c>
      <c r="AF92" s="1">
        <v>0</v>
      </c>
      <c r="AG92" s="1">
        <v>0</v>
      </c>
    </row>
    <row r="93" spans="1:33" s="5" customFormat="1" ht="40.15" hidden="1" customHeight="1" x14ac:dyDescent="0.3">
      <c r="A93" s="142"/>
      <c r="B93" s="409"/>
      <c r="C93" s="407"/>
      <c r="D93" s="357"/>
      <c r="E93" s="409"/>
      <c r="F93" s="410"/>
      <c r="G93" s="394"/>
      <c r="H93" s="224" t="s">
        <v>206</v>
      </c>
      <c r="I93" s="196">
        <v>2000</v>
      </c>
      <c r="J93" s="196">
        <v>2000</v>
      </c>
      <c r="K93" s="196">
        <v>2800</v>
      </c>
      <c r="L93" s="196">
        <v>2000</v>
      </c>
      <c r="M93" s="155">
        <f>SUM(I93:L93)</f>
        <v>8800</v>
      </c>
      <c r="N93" s="263">
        <f>SUM(I93:K93)</f>
        <v>6800</v>
      </c>
      <c r="O93" s="50"/>
      <c r="P93" s="86"/>
      <c r="Q93" s="389"/>
      <c r="R93" s="387"/>
      <c r="S93" s="130"/>
      <c r="T93" s="389"/>
      <c r="U93" s="403"/>
      <c r="V93" s="391"/>
      <c r="W93" s="224" t="s">
        <v>206</v>
      </c>
      <c r="X93" s="196">
        <v>2000</v>
      </c>
      <c r="Y93" s="196">
        <v>2000</v>
      </c>
      <c r="Z93" s="196">
        <v>2800</v>
      </c>
      <c r="AA93" s="196">
        <v>15292.1</v>
      </c>
      <c r="AB93" s="196">
        <v>25000</v>
      </c>
      <c r="AC93" s="155">
        <f>SUM(X93:AB93)</f>
        <v>47092.1</v>
      </c>
      <c r="AE93" s="95"/>
      <c r="AF93" s="95"/>
      <c r="AG93" s="95"/>
    </row>
    <row r="94" spans="1:33" s="5" customFormat="1" ht="60" hidden="1" customHeight="1" x14ac:dyDescent="0.3">
      <c r="A94" s="142"/>
      <c r="B94" s="409"/>
      <c r="C94" s="407"/>
      <c r="D94" s="357"/>
      <c r="E94" s="409"/>
      <c r="F94" s="410"/>
      <c r="G94" s="394"/>
      <c r="H94" s="234" t="s">
        <v>207</v>
      </c>
      <c r="I94" s="235">
        <v>10000</v>
      </c>
      <c r="J94" s="235">
        <v>10000</v>
      </c>
      <c r="K94" s="235">
        <v>14000</v>
      </c>
      <c r="L94" s="235">
        <v>10000</v>
      </c>
      <c r="M94" s="156">
        <f>SUM(I94:L94)</f>
        <v>44000</v>
      </c>
      <c r="N94" s="264"/>
      <c r="O94" s="50"/>
      <c r="P94" s="86"/>
      <c r="Q94" s="389"/>
      <c r="R94" s="387"/>
      <c r="S94" s="130"/>
      <c r="T94" s="389"/>
      <c r="U94" s="403"/>
      <c r="V94" s="391"/>
      <c r="W94" s="234" t="s">
        <v>207</v>
      </c>
      <c r="X94" s="235">
        <v>10000</v>
      </c>
      <c r="Y94" s="235">
        <v>10000</v>
      </c>
      <c r="Z94" s="235">
        <v>14000</v>
      </c>
      <c r="AA94" s="235"/>
      <c r="AB94" s="235"/>
      <c r="AC94" s="156">
        <f>SUM(X94:AB94)</f>
        <v>34000</v>
      </c>
      <c r="AE94" s="44"/>
      <c r="AF94" s="44"/>
      <c r="AG94" s="44"/>
    </row>
    <row r="95" spans="1:33" s="9" customFormat="1" ht="127.5" customHeight="1" x14ac:dyDescent="0.3">
      <c r="A95" s="142"/>
      <c r="B95" s="409"/>
      <c r="C95" s="407"/>
      <c r="D95" s="357"/>
      <c r="E95" s="409"/>
      <c r="F95" s="410"/>
      <c r="G95" s="394"/>
      <c r="H95" s="241" t="s">
        <v>153</v>
      </c>
      <c r="I95" s="237">
        <v>1</v>
      </c>
      <c r="J95" s="237">
        <v>1</v>
      </c>
      <c r="K95" s="237">
        <v>1</v>
      </c>
      <c r="L95" s="237">
        <v>1</v>
      </c>
      <c r="M95" s="161"/>
      <c r="N95" s="269"/>
      <c r="O95" s="55"/>
      <c r="P95" s="86"/>
      <c r="Q95" s="389"/>
      <c r="R95" s="387"/>
      <c r="S95" s="130"/>
      <c r="T95" s="389"/>
      <c r="U95" s="403"/>
      <c r="V95" s="391"/>
      <c r="W95" s="241" t="s">
        <v>153</v>
      </c>
      <c r="X95" s="237">
        <v>1</v>
      </c>
      <c r="Y95" s="237">
        <v>1</v>
      </c>
      <c r="Z95" s="237">
        <v>1</v>
      </c>
      <c r="AA95" s="228">
        <v>1</v>
      </c>
      <c r="AB95" s="228">
        <v>1</v>
      </c>
      <c r="AC95" s="161"/>
      <c r="AE95" s="21"/>
      <c r="AF95" s="21"/>
      <c r="AG95" s="21"/>
    </row>
    <row r="96" spans="1:33" s="9" customFormat="1" ht="143.25" customHeight="1" x14ac:dyDescent="0.3">
      <c r="A96" s="142"/>
      <c r="B96" s="120"/>
      <c r="C96" s="119"/>
      <c r="D96" s="357"/>
      <c r="E96" s="120"/>
      <c r="F96" s="369"/>
      <c r="G96" s="394"/>
      <c r="H96" s="245" t="s">
        <v>156</v>
      </c>
      <c r="I96" s="239">
        <f>I92/I95</f>
        <v>12000</v>
      </c>
      <c r="J96" s="239">
        <f>J92/J95</f>
        <v>12000</v>
      </c>
      <c r="K96" s="239">
        <f>K92/K95</f>
        <v>16800</v>
      </c>
      <c r="L96" s="239">
        <f>L92/L95</f>
        <v>12000</v>
      </c>
      <c r="M96" s="162"/>
      <c r="N96" s="270"/>
      <c r="O96" s="55"/>
      <c r="P96" s="86"/>
      <c r="Q96" s="65"/>
      <c r="R96" s="45"/>
      <c r="S96" s="130"/>
      <c r="T96" s="65"/>
      <c r="U96" s="90"/>
      <c r="V96" s="391"/>
      <c r="W96" s="245" t="s">
        <v>412</v>
      </c>
      <c r="X96" s="226">
        <f>X92/X95</f>
        <v>12000</v>
      </c>
      <c r="Y96" s="226">
        <f>Y92/Y95</f>
        <v>12000</v>
      </c>
      <c r="Z96" s="226">
        <f>Z92/Z95</f>
        <v>16800</v>
      </c>
      <c r="AA96" s="226">
        <f t="shared" ref="AA96:AB96" si="41">AA92/AA95</f>
        <v>15292.1</v>
      </c>
      <c r="AB96" s="226">
        <f t="shared" si="41"/>
        <v>25000</v>
      </c>
      <c r="AC96" s="162"/>
      <c r="AE96" s="31"/>
      <c r="AF96" s="31"/>
      <c r="AG96" s="31"/>
    </row>
    <row r="97" spans="1:33" s="9" customFormat="1" ht="127.15" customHeight="1" x14ac:dyDescent="0.3">
      <c r="A97" s="142"/>
      <c r="B97" s="120"/>
      <c r="C97" s="119"/>
      <c r="D97" s="359"/>
      <c r="E97" s="120"/>
      <c r="F97" s="369"/>
      <c r="G97" s="394"/>
      <c r="H97" s="229" t="s">
        <v>154</v>
      </c>
      <c r="I97" s="232">
        <v>22.7</v>
      </c>
      <c r="J97" s="232">
        <v>45.5</v>
      </c>
      <c r="K97" s="232">
        <v>77.3</v>
      </c>
      <c r="L97" s="232">
        <v>100</v>
      </c>
      <c r="M97" s="152"/>
      <c r="N97" s="271"/>
      <c r="O97" s="55"/>
      <c r="P97" s="86"/>
      <c r="Q97" s="65"/>
      <c r="R97" s="45"/>
      <c r="S97" s="88"/>
      <c r="T97" s="65"/>
      <c r="U97" s="90"/>
      <c r="V97" s="391"/>
      <c r="W97" s="229" t="s">
        <v>154</v>
      </c>
      <c r="X97" s="232">
        <f>X92*100/AD92</f>
        <v>12</v>
      </c>
      <c r="Y97" s="232">
        <f>(X92+Y92)/AD92*100</f>
        <v>24</v>
      </c>
      <c r="Z97" s="232">
        <f>(X92+Y92+Z92)/AD92*100</f>
        <v>40.799999999999997</v>
      </c>
      <c r="AA97" s="232">
        <f>(X92+Y92+Z92+AA92)/AD92*100</f>
        <v>56.092100000000002</v>
      </c>
      <c r="AB97" s="232">
        <f>(X92+Y92+Z92+AA92+AB92)/AD92*100</f>
        <v>81.092100000000002</v>
      </c>
      <c r="AC97" s="152"/>
      <c r="AE97" s="133"/>
      <c r="AF97" s="133"/>
      <c r="AG97" s="133"/>
    </row>
    <row r="98" spans="1:33" s="5" customFormat="1" ht="40.15" customHeight="1" x14ac:dyDescent="0.3">
      <c r="A98" s="142"/>
      <c r="B98" s="120" t="s">
        <v>155</v>
      </c>
      <c r="C98" s="434" t="s">
        <v>120</v>
      </c>
      <c r="D98" s="357" t="s">
        <v>9</v>
      </c>
      <c r="E98" s="410" t="s">
        <v>8</v>
      </c>
      <c r="F98" s="410" t="s">
        <v>286</v>
      </c>
      <c r="G98" s="435" t="s">
        <v>500</v>
      </c>
      <c r="H98" s="229" t="s">
        <v>277</v>
      </c>
      <c r="I98" s="223">
        <v>61000</v>
      </c>
      <c r="J98" s="223">
        <v>240000</v>
      </c>
      <c r="K98" s="223">
        <v>240000</v>
      </c>
      <c r="L98" s="223">
        <v>60000</v>
      </c>
      <c r="M98" s="154">
        <f>SUM(I98:L98)</f>
        <v>601000</v>
      </c>
      <c r="N98" s="277"/>
      <c r="O98" s="59" t="s">
        <v>247</v>
      </c>
      <c r="P98" s="86"/>
      <c r="Q98" s="46" t="s">
        <v>155</v>
      </c>
      <c r="R98" s="392" t="s">
        <v>318</v>
      </c>
      <c r="S98" s="129" t="s">
        <v>264</v>
      </c>
      <c r="T98" s="402" t="s">
        <v>8</v>
      </c>
      <c r="U98" s="402" t="s">
        <v>284</v>
      </c>
      <c r="V98" s="450" t="s">
        <v>458</v>
      </c>
      <c r="W98" s="229" t="s">
        <v>395</v>
      </c>
      <c r="X98" s="223">
        <f>X99+X100</f>
        <v>61000</v>
      </c>
      <c r="Y98" s="223">
        <f t="shared" ref="Y98:AB98" si="42">Y99+Y100</f>
        <v>240000</v>
      </c>
      <c r="Z98" s="223">
        <f t="shared" si="42"/>
        <v>240000</v>
      </c>
      <c r="AA98" s="223">
        <f t="shared" si="42"/>
        <v>16500</v>
      </c>
      <c r="AB98" s="223">
        <f t="shared" si="42"/>
        <v>20000</v>
      </c>
      <c r="AC98" s="154">
        <f>SUM(X98:AB98)</f>
        <v>577500</v>
      </c>
      <c r="AD98" s="5">
        <v>680000</v>
      </c>
      <c r="AE98" s="4">
        <v>0</v>
      </c>
      <c r="AF98" s="4">
        <v>0</v>
      </c>
      <c r="AG98" s="4">
        <v>0</v>
      </c>
    </row>
    <row r="99" spans="1:33" s="5" customFormat="1" ht="40.15" hidden="1" customHeight="1" x14ac:dyDescent="0.3">
      <c r="A99" s="142"/>
      <c r="B99" s="120"/>
      <c r="C99" s="434"/>
      <c r="D99" s="357"/>
      <c r="E99" s="410"/>
      <c r="F99" s="410"/>
      <c r="G99" s="435"/>
      <c r="H99" s="224" t="s">
        <v>206</v>
      </c>
      <c r="I99" s="196">
        <v>11000</v>
      </c>
      <c r="J99" s="196">
        <v>40000</v>
      </c>
      <c r="K99" s="196">
        <v>40000</v>
      </c>
      <c r="L99" s="196">
        <v>10000</v>
      </c>
      <c r="M99" s="155">
        <f>SUM(I99:L99)</f>
        <v>101000</v>
      </c>
      <c r="N99" s="273">
        <f>SUM(I99:K99)</f>
        <v>91000</v>
      </c>
      <c r="O99" s="59"/>
      <c r="P99" s="86"/>
      <c r="Q99" s="65"/>
      <c r="R99" s="393"/>
      <c r="S99" s="130"/>
      <c r="T99" s="403"/>
      <c r="U99" s="403"/>
      <c r="V99" s="451"/>
      <c r="W99" s="224" t="s">
        <v>206</v>
      </c>
      <c r="X99" s="196">
        <v>11000</v>
      </c>
      <c r="Y99" s="196">
        <v>40000</v>
      </c>
      <c r="Z99" s="196">
        <v>40000</v>
      </c>
      <c r="AA99" s="196">
        <v>16500</v>
      </c>
      <c r="AB99" s="196">
        <v>20000</v>
      </c>
      <c r="AC99" s="155">
        <f>SUM(X99:AB99)</f>
        <v>127500</v>
      </c>
      <c r="AE99" s="95"/>
      <c r="AF99" s="95"/>
      <c r="AG99" s="95"/>
    </row>
    <row r="100" spans="1:33" s="5" customFormat="1" ht="60" hidden="1" customHeight="1" x14ac:dyDescent="0.3">
      <c r="A100" s="142"/>
      <c r="B100" s="120"/>
      <c r="C100" s="434"/>
      <c r="D100" s="357"/>
      <c r="E100" s="410"/>
      <c r="F100" s="410"/>
      <c r="G100" s="435"/>
      <c r="H100" s="234" t="s">
        <v>207</v>
      </c>
      <c r="I100" s="235">
        <v>50000</v>
      </c>
      <c r="J100" s="235">
        <v>200000</v>
      </c>
      <c r="K100" s="235">
        <v>200000</v>
      </c>
      <c r="L100" s="235">
        <v>50000</v>
      </c>
      <c r="M100" s="156">
        <f>SUM(I100:L100)</f>
        <v>500000</v>
      </c>
      <c r="N100" s="278"/>
      <c r="O100" s="59"/>
      <c r="P100" s="86"/>
      <c r="Q100" s="65"/>
      <c r="R100" s="393"/>
      <c r="S100" s="130"/>
      <c r="T100" s="403"/>
      <c r="U100" s="403"/>
      <c r="V100" s="451"/>
      <c r="W100" s="234" t="s">
        <v>207</v>
      </c>
      <c r="X100" s="235">
        <v>50000</v>
      </c>
      <c r="Y100" s="235">
        <v>200000</v>
      </c>
      <c r="Z100" s="235">
        <v>200000</v>
      </c>
      <c r="AA100" s="235"/>
      <c r="AB100" s="235"/>
      <c r="AC100" s="156">
        <f>SUM(X100:AB100)</f>
        <v>450000</v>
      </c>
      <c r="AE100" s="44"/>
      <c r="AF100" s="44"/>
      <c r="AG100" s="44"/>
    </row>
    <row r="101" spans="1:33" s="9" customFormat="1" ht="107.25" customHeight="1" x14ac:dyDescent="0.3">
      <c r="A101" s="142"/>
      <c r="B101" s="120"/>
      <c r="C101" s="434"/>
      <c r="D101" s="357"/>
      <c r="E101" s="410"/>
      <c r="F101" s="410"/>
      <c r="G101" s="435"/>
      <c r="H101" s="241" t="s">
        <v>157</v>
      </c>
      <c r="I101" s="237">
        <v>1</v>
      </c>
      <c r="J101" s="237">
        <v>1</v>
      </c>
      <c r="K101" s="237">
        <v>1</v>
      </c>
      <c r="L101" s="237">
        <v>1</v>
      </c>
      <c r="M101" s="161"/>
      <c r="N101" s="269"/>
      <c r="O101" s="38"/>
      <c r="P101" s="86"/>
      <c r="Q101" s="65"/>
      <c r="R101" s="393"/>
      <c r="S101" s="130"/>
      <c r="T101" s="403"/>
      <c r="U101" s="403"/>
      <c r="V101" s="451"/>
      <c r="W101" s="227" t="s">
        <v>355</v>
      </c>
      <c r="X101" s="237">
        <v>1</v>
      </c>
      <c r="Y101" s="237">
        <v>1</v>
      </c>
      <c r="Z101" s="237">
        <v>1</v>
      </c>
      <c r="AA101" s="228">
        <v>1</v>
      </c>
      <c r="AB101" s="228">
        <v>1</v>
      </c>
      <c r="AC101" s="161"/>
      <c r="AE101" s="21"/>
      <c r="AF101" s="21"/>
      <c r="AG101" s="21"/>
    </row>
    <row r="102" spans="1:33" s="9" customFormat="1" ht="123" customHeight="1" x14ac:dyDescent="0.3">
      <c r="A102" s="142"/>
      <c r="B102" s="120"/>
      <c r="C102" s="375"/>
      <c r="D102" s="357"/>
      <c r="E102" s="359"/>
      <c r="F102" s="369"/>
      <c r="G102" s="435"/>
      <c r="H102" s="245" t="s">
        <v>245</v>
      </c>
      <c r="I102" s="226">
        <f>I98/I101</f>
        <v>61000</v>
      </c>
      <c r="J102" s="226">
        <f>J98/J101</f>
        <v>240000</v>
      </c>
      <c r="K102" s="226">
        <f>K98/K101</f>
        <v>240000</v>
      </c>
      <c r="L102" s="226">
        <f>L98/L101</f>
        <v>60000</v>
      </c>
      <c r="M102" s="167"/>
      <c r="N102" s="279"/>
      <c r="O102" s="38"/>
      <c r="P102" s="86"/>
      <c r="Q102" s="65"/>
      <c r="R102" s="118"/>
      <c r="S102" s="130"/>
      <c r="T102" s="88"/>
      <c r="U102" s="90"/>
      <c r="V102" s="451"/>
      <c r="W102" s="231" t="s">
        <v>413</v>
      </c>
      <c r="X102" s="226">
        <f>X98/X101</f>
        <v>61000</v>
      </c>
      <c r="Y102" s="226">
        <f>Y98/Y101</f>
        <v>240000</v>
      </c>
      <c r="Z102" s="226">
        <f>Z98/Z101</f>
        <v>240000</v>
      </c>
      <c r="AA102" s="226">
        <f t="shared" ref="AA102:AB102" si="43">AA98/AA101</f>
        <v>16500</v>
      </c>
      <c r="AB102" s="226">
        <f t="shared" si="43"/>
        <v>20000</v>
      </c>
      <c r="AC102" s="167"/>
      <c r="AE102" s="22"/>
      <c r="AF102" s="22"/>
      <c r="AG102" s="22"/>
    </row>
    <row r="103" spans="1:33" s="9" customFormat="1" ht="162.75" customHeight="1" x14ac:dyDescent="0.3">
      <c r="A103" s="142"/>
      <c r="B103" s="120"/>
      <c r="C103" s="358"/>
      <c r="D103" s="359"/>
      <c r="E103" s="359"/>
      <c r="F103" s="369"/>
      <c r="G103" s="435"/>
      <c r="H103" s="229" t="s">
        <v>158</v>
      </c>
      <c r="I103" s="232">
        <v>10.1</v>
      </c>
      <c r="J103" s="232">
        <v>50.1</v>
      </c>
      <c r="K103" s="232">
        <v>90</v>
      </c>
      <c r="L103" s="232">
        <v>100</v>
      </c>
      <c r="M103" s="152"/>
      <c r="N103" s="271"/>
      <c r="O103" s="38"/>
      <c r="P103" s="86"/>
      <c r="Q103" s="65"/>
      <c r="R103" s="92"/>
      <c r="S103" s="88"/>
      <c r="T103" s="88"/>
      <c r="U103" s="90"/>
      <c r="V103" s="452"/>
      <c r="W103" s="229" t="s">
        <v>356</v>
      </c>
      <c r="X103" s="232">
        <f>X98*100/AC98</f>
        <v>10.562770562770563</v>
      </c>
      <c r="Y103" s="232">
        <f>(X98+Y98)*100/AD98</f>
        <v>44.264705882352942</v>
      </c>
      <c r="Z103" s="232">
        <f>(X98+Y98+Z98)*100/AD98</f>
        <v>79.558823529411768</v>
      </c>
      <c r="AA103" s="232">
        <f>(X98+Y98+Z98+AA98)*100/AD98</f>
        <v>81.985294117647058</v>
      </c>
      <c r="AB103" s="232">
        <f>(X98+Y98+Z98+AA98+AB98)*100/AD98</f>
        <v>84.92647058823529</v>
      </c>
      <c r="AC103" s="152"/>
      <c r="AE103" s="133"/>
      <c r="AF103" s="133"/>
      <c r="AG103" s="133"/>
    </row>
    <row r="104" spans="1:33" s="9" customFormat="1" ht="40.15" customHeight="1" x14ac:dyDescent="0.3">
      <c r="A104" s="120"/>
      <c r="B104" s="120"/>
      <c r="C104" s="407"/>
      <c r="D104" s="364"/>
      <c r="E104" s="409"/>
      <c r="F104" s="363"/>
      <c r="G104" s="411"/>
      <c r="H104" s="244"/>
      <c r="I104" s="196"/>
      <c r="J104" s="196"/>
      <c r="K104" s="196"/>
      <c r="L104" s="196"/>
      <c r="M104" s="155">
        <f>SUM(I104:L104)</f>
        <v>0</v>
      </c>
      <c r="N104" s="276"/>
      <c r="O104" s="83" t="s">
        <v>27</v>
      </c>
      <c r="P104" s="65"/>
      <c r="Q104" s="65"/>
      <c r="R104" s="386" t="s">
        <v>336</v>
      </c>
      <c r="S104" s="52" t="s">
        <v>274</v>
      </c>
      <c r="T104" s="388" t="s">
        <v>8</v>
      </c>
      <c r="U104" s="220" t="s">
        <v>6</v>
      </c>
      <c r="V104" s="404" t="s">
        <v>459</v>
      </c>
      <c r="W104" s="231" t="s">
        <v>397</v>
      </c>
      <c r="X104" s="223"/>
      <c r="Y104" s="223"/>
      <c r="Z104" s="223"/>
      <c r="AA104" s="223">
        <v>14736.1</v>
      </c>
      <c r="AB104" s="223">
        <v>15000</v>
      </c>
      <c r="AC104" s="155">
        <f>SUM(X104:AB104)</f>
        <v>29736.1</v>
      </c>
      <c r="AE104" s="1">
        <v>0</v>
      </c>
      <c r="AF104" s="1">
        <v>0</v>
      </c>
      <c r="AG104" s="1">
        <v>0</v>
      </c>
    </row>
    <row r="105" spans="1:33" s="9" customFormat="1" ht="131.25" customHeight="1" x14ac:dyDescent="0.3">
      <c r="A105" s="120"/>
      <c r="B105" s="120"/>
      <c r="C105" s="407"/>
      <c r="D105" s="364"/>
      <c r="E105" s="409"/>
      <c r="F105" s="363"/>
      <c r="G105" s="411"/>
      <c r="H105" s="241"/>
      <c r="I105" s="237"/>
      <c r="J105" s="237"/>
      <c r="K105" s="237"/>
      <c r="L105" s="237"/>
      <c r="M105" s="161"/>
      <c r="N105" s="269"/>
      <c r="O105" s="62"/>
      <c r="P105" s="65"/>
      <c r="Q105" s="65"/>
      <c r="R105" s="387"/>
      <c r="S105" s="219"/>
      <c r="T105" s="389"/>
      <c r="U105" s="221"/>
      <c r="V105" s="405"/>
      <c r="W105" s="241" t="s">
        <v>321</v>
      </c>
      <c r="X105" s="237"/>
      <c r="Y105" s="237"/>
      <c r="Z105" s="237"/>
      <c r="AA105" s="237">
        <v>100</v>
      </c>
      <c r="AB105" s="237">
        <v>100</v>
      </c>
      <c r="AC105" s="161"/>
      <c r="AE105" s="21"/>
      <c r="AF105" s="21"/>
      <c r="AG105" s="21"/>
    </row>
    <row r="106" spans="1:33" s="9" customFormat="1" ht="171.75" customHeight="1" x14ac:dyDescent="0.3">
      <c r="A106" s="120"/>
      <c r="B106" s="120"/>
      <c r="C106" s="119"/>
      <c r="D106" s="364"/>
      <c r="E106" s="106"/>
      <c r="F106" s="363"/>
      <c r="G106" s="374"/>
      <c r="H106" s="245"/>
      <c r="I106" s="239"/>
      <c r="J106" s="239"/>
      <c r="K106" s="239"/>
      <c r="L106" s="239"/>
      <c r="M106" s="162"/>
      <c r="N106" s="270"/>
      <c r="O106" s="62"/>
      <c r="P106" s="65"/>
      <c r="Q106" s="65"/>
      <c r="R106" s="45"/>
      <c r="S106" s="219"/>
      <c r="T106" s="72"/>
      <c r="U106" s="221"/>
      <c r="V106" s="405"/>
      <c r="W106" s="245" t="s">
        <v>414</v>
      </c>
      <c r="X106" s="226"/>
      <c r="Y106" s="226"/>
      <c r="Z106" s="226"/>
      <c r="AA106" s="226">
        <f>AA104/AA105</f>
        <v>147.36099999999999</v>
      </c>
      <c r="AB106" s="226">
        <f>AB104/AB105</f>
        <v>150</v>
      </c>
      <c r="AC106" s="162"/>
      <c r="AE106" s="22"/>
      <c r="AF106" s="22"/>
      <c r="AG106" s="22"/>
    </row>
    <row r="107" spans="1:33" s="9" customFormat="1" ht="171.75" customHeight="1" x14ac:dyDescent="0.3">
      <c r="A107" s="120"/>
      <c r="B107" s="120"/>
      <c r="C107" s="119"/>
      <c r="D107" s="364"/>
      <c r="E107" s="106"/>
      <c r="F107" s="363"/>
      <c r="G107" s="374"/>
      <c r="H107" s="229"/>
      <c r="I107" s="232"/>
      <c r="J107" s="232"/>
      <c r="K107" s="232"/>
      <c r="L107" s="232"/>
      <c r="M107" s="152"/>
      <c r="N107" s="271"/>
      <c r="O107" s="62"/>
      <c r="P107" s="65"/>
      <c r="Q107" s="66"/>
      <c r="R107" s="78"/>
      <c r="S107" s="53"/>
      <c r="T107" s="73"/>
      <c r="U107" s="222"/>
      <c r="V107" s="84"/>
      <c r="W107" s="229" t="s">
        <v>348</v>
      </c>
      <c r="X107" s="232"/>
      <c r="Y107" s="232"/>
      <c r="Z107" s="232"/>
      <c r="AA107" s="232">
        <v>100</v>
      </c>
      <c r="AB107" s="232">
        <f>AB105/AA105*100</f>
        <v>100</v>
      </c>
      <c r="AC107" s="152"/>
      <c r="AE107" s="133"/>
      <c r="AF107" s="133"/>
      <c r="AG107" s="133"/>
    </row>
    <row r="108" spans="1:33" s="5" customFormat="1" ht="40.15" customHeight="1" x14ac:dyDescent="0.3">
      <c r="A108" s="142"/>
      <c r="B108" s="120"/>
      <c r="C108" s="407" t="s">
        <v>113</v>
      </c>
      <c r="D108" s="357" t="s">
        <v>9</v>
      </c>
      <c r="E108" s="409" t="s">
        <v>8</v>
      </c>
      <c r="F108" s="410" t="s">
        <v>286</v>
      </c>
      <c r="G108" s="394" t="s">
        <v>501</v>
      </c>
      <c r="H108" s="137" t="s">
        <v>277</v>
      </c>
      <c r="I108" s="1">
        <v>10000</v>
      </c>
      <c r="J108" s="1">
        <v>17000</v>
      </c>
      <c r="K108" s="1">
        <v>22370</v>
      </c>
      <c r="L108" s="1">
        <v>18000</v>
      </c>
      <c r="M108" s="160">
        <f>SUM(I108:L108 )</f>
        <v>67370</v>
      </c>
      <c r="N108" s="268"/>
      <c r="O108" s="50" t="s">
        <v>14</v>
      </c>
      <c r="P108" s="86"/>
      <c r="Q108" s="65"/>
      <c r="R108" s="386" t="s">
        <v>323</v>
      </c>
      <c r="S108" s="129" t="s">
        <v>264</v>
      </c>
      <c r="T108" s="388" t="s">
        <v>8</v>
      </c>
      <c r="U108" s="402" t="s">
        <v>284</v>
      </c>
      <c r="V108" s="390" t="s">
        <v>460</v>
      </c>
      <c r="W108" s="229" t="s">
        <v>395</v>
      </c>
      <c r="X108" s="226">
        <f>SUM(X109:X110)</f>
        <v>10000</v>
      </c>
      <c r="Y108" s="226">
        <f t="shared" ref="Y108:Z108" si="44">SUM(Y109:Y110)</f>
        <v>17000</v>
      </c>
      <c r="Z108" s="226">
        <f t="shared" si="44"/>
        <v>22370</v>
      </c>
      <c r="AA108" s="226"/>
      <c r="AB108" s="226"/>
      <c r="AC108" s="160">
        <f>SUM(X108:AB108 )</f>
        <v>49370</v>
      </c>
      <c r="AE108" s="1">
        <v>0</v>
      </c>
      <c r="AF108" s="1">
        <v>0</v>
      </c>
      <c r="AG108" s="1">
        <v>0</v>
      </c>
    </row>
    <row r="109" spans="1:33" s="5" customFormat="1" ht="40.15" hidden="1" customHeight="1" x14ac:dyDescent="0.3">
      <c r="A109" s="142"/>
      <c r="B109" s="120"/>
      <c r="C109" s="407"/>
      <c r="D109" s="357"/>
      <c r="E109" s="409"/>
      <c r="F109" s="410"/>
      <c r="G109" s="394"/>
      <c r="H109" s="138" t="s">
        <v>206</v>
      </c>
      <c r="I109" s="95">
        <v>10000</v>
      </c>
      <c r="J109" s="95">
        <v>7000</v>
      </c>
      <c r="K109" s="95">
        <v>7370</v>
      </c>
      <c r="L109" s="95">
        <v>3000</v>
      </c>
      <c r="M109" s="155">
        <f>SUM(I109:L109)</f>
        <v>27370</v>
      </c>
      <c r="N109" s="263">
        <f>SUM(I109:K109)</f>
        <v>24370</v>
      </c>
      <c r="O109" s="50"/>
      <c r="P109" s="86"/>
      <c r="Q109" s="65"/>
      <c r="R109" s="387"/>
      <c r="S109" s="130"/>
      <c r="T109" s="389"/>
      <c r="U109" s="403"/>
      <c r="V109" s="391"/>
      <c r="W109" s="224" t="s">
        <v>206</v>
      </c>
      <c r="X109" s="196">
        <v>10000</v>
      </c>
      <c r="Y109" s="196">
        <v>7000</v>
      </c>
      <c r="Z109" s="196">
        <v>7370</v>
      </c>
      <c r="AA109" s="196"/>
      <c r="AB109" s="196"/>
      <c r="AC109" s="155">
        <f>SUM(X109:AB109)</f>
        <v>24370</v>
      </c>
      <c r="AE109" s="95"/>
      <c r="AF109" s="95"/>
      <c r="AG109" s="95"/>
    </row>
    <row r="110" spans="1:33" s="5" customFormat="1" ht="60" hidden="1" customHeight="1" x14ac:dyDescent="0.3">
      <c r="A110" s="142"/>
      <c r="B110" s="120"/>
      <c r="C110" s="407"/>
      <c r="D110" s="357"/>
      <c r="E110" s="409"/>
      <c r="F110" s="410"/>
      <c r="G110" s="394"/>
      <c r="H110" s="139" t="s">
        <v>207</v>
      </c>
      <c r="I110" s="44"/>
      <c r="J110" s="44">
        <v>10000</v>
      </c>
      <c r="K110" s="44">
        <v>15000</v>
      </c>
      <c r="L110" s="44">
        <v>15000</v>
      </c>
      <c r="M110" s="156">
        <f>SUM(I110:L110)</f>
        <v>40000</v>
      </c>
      <c r="N110" s="264"/>
      <c r="O110" s="50"/>
      <c r="P110" s="86"/>
      <c r="Q110" s="65"/>
      <c r="R110" s="387"/>
      <c r="S110" s="130"/>
      <c r="T110" s="389"/>
      <c r="U110" s="403"/>
      <c r="V110" s="391"/>
      <c r="W110" s="234" t="s">
        <v>207</v>
      </c>
      <c r="X110" s="235"/>
      <c r="Y110" s="235">
        <v>10000</v>
      </c>
      <c r="Z110" s="235">
        <v>15000</v>
      </c>
      <c r="AA110" s="235"/>
      <c r="AB110" s="235"/>
      <c r="AC110" s="156">
        <f>SUM(X110:AB110)</f>
        <v>25000</v>
      </c>
      <c r="AE110" s="44"/>
      <c r="AF110" s="44"/>
      <c r="AG110" s="44"/>
    </row>
    <row r="111" spans="1:33" s="9" customFormat="1" ht="110.25" customHeight="1" x14ac:dyDescent="0.3">
      <c r="A111" s="376"/>
      <c r="B111" s="362"/>
      <c r="C111" s="407"/>
      <c r="D111" s="357"/>
      <c r="E111" s="409"/>
      <c r="F111" s="410"/>
      <c r="G111" s="394"/>
      <c r="H111" s="241" t="s">
        <v>283</v>
      </c>
      <c r="I111" s="239">
        <v>10.41</v>
      </c>
      <c r="J111" s="239">
        <v>17.71</v>
      </c>
      <c r="K111" s="239">
        <v>23.3</v>
      </c>
      <c r="L111" s="239">
        <v>18.75</v>
      </c>
      <c r="M111" s="166"/>
      <c r="N111" s="275"/>
      <c r="O111" s="38"/>
      <c r="P111" s="99"/>
      <c r="Q111" s="96"/>
      <c r="R111" s="387"/>
      <c r="S111" s="130"/>
      <c r="T111" s="389"/>
      <c r="U111" s="403"/>
      <c r="V111" s="391"/>
      <c r="W111" s="241" t="s">
        <v>283</v>
      </c>
      <c r="X111" s="239">
        <v>10.41</v>
      </c>
      <c r="Y111" s="239">
        <v>17.71</v>
      </c>
      <c r="Z111" s="239">
        <v>23.3</v>
      </c>
      <c r="AA111" s="226"/>
      <c r="AB111" s="239"/>
      <c r="AC111" s="166"/>
      <c r="AE111" s="30"/>
      <c r="AF111" s="30"/>
      <c r="AG111" s="30"/>
    </row>
    <row r="112" spans="1:33" s="9" customFormat="1" ht="114" customHeight="1" x14ac:dyDescent="0.3">
      <c r="A112" s="376"/>
      <c r="B112" s="362"/>
      <c r="C112" s="119"/>
      <c r="D112" s="357"/>
      <c r="E112" s="120"/>
      <c r="F112" s="360"/>
      <c r="G112" s="394"/>
      <c r="H112" s="245" t="s">
        <v>161</v>
      </c>
      <c r="I112" s="226">
        <v>960</v>
      </c>
      <c r="J112" s="226">
        <v>960</v>
      </c>
      <c r="K112" s="226">
        <v>960</v>
      </c>
      <c r="L112" s="226">
        <f>L108/L111</f>
        <v>960</v>
      </c>
      <c r="M112" s="167"/>
      <c r="N112" s="279"/>
      <c r="O112" s="38"/>
      <c r="P112" s="99"/>
      <c r="Q112" s="96"/>
      <c r="R112" s="45"/>
      <c r="S112" s="130"/>
      <c r="T112" s="65"/>
      <c r="U112" s="115"/>
      <c r="V112" s="391"/>
      <c r="W112" s="245" t="s">
        <v>415</v>
      </c>
      <c r="X112" s="226">
        <v>960</v>
      </c>
      <c r="Y112" s="226">
        <v>960</v>
      </c>
      <c r="Z112" s="226">
        <v>960</v>
      </c>
      <c r="AA112" s="226"/>
      <c r="AB112" s="226"/>
      <c r="AC112" s="167"/>
      <c r="AE112" s="22"/>
      <c r="AF112" s="22"/>
      <c r="AG112" s="22"/>
    </row>
    <row r="113" spans="1:33" s="9" customFormat="1" ht="165" customHeight="1" x14ac:dyDescent="0.3">
      <c r="A113" s="376"/>
      <c r="B113" s="362"/>
      <c r="C113" s="119"/>
      <c r="D113" s="359"/>
      <c r="E113" s="120"/>
      <c r="F113" s="359"/>
      <c r="G113" s="394"/>
      <c r="H113" s="248" t="s">
        <v>160</v>
      </c>
      <c r="I113" s="232">
        <v>100</v>
      </c>
      <c r="J113" s="232" t="s">
        <v>88</v>
      </c>
      <c r="K113" s="232" t="s">
        <v>89</v>
      </c>
      <c r="L113" s="232">
        <f>L111/K111*100</f>
        <v>80.472103004291839</v>
      </c>
      <c r="M113" s="152"/>
      <c r="N113" s="271"/>
      <c r="O113" s="38"/>
      <c r="P113" s="99"/>
      <c r="Q113" s="96"/>
      <c r="R113" s="45"/>
      <c r="S113" s="130"/>
      <c r="T113" s="65"/>
      <c r="U113" s="115"/>
      <c r="V113" s="391"/>
      <c r="W113" s="248" t="s">
        <v>160</v>
      </c>
      <c r="X113" s="232">
        <v>100</v>
      </c>
      <c r="Y113" s="232">
        <f>Y111/X111*100</f>
        <v>170.12487992315081</v>
      </c>
      <c r="Z113" s="232">
        <f>Z111/Y111*100</f>
        <v>131.56408808582722</v>
      </c>
      <c r="AA113" s="232"/>
      <c r="AB113" s="232"/>
      <c r="AC113" s="152"/>
      <c r="AE113" s="133"/>
      <c r="AF113" s="133"/>
      <c r="AG113" s="133"/>
    </row>
    <row r="114" spans="1:33" s="5" customFormat="1" ht="40.15" customHeight="1" x14ac:dyDescent="0.3">
      <c r="A114" s="142"/>
      <c r="B114" s="120"/>
      <c r="C114" s="407" t="s">
        <v>44</v>
      </c>
      <c r="D114" s="357" t="s">
        <v>11</v>
      </c>
      <c r="E114" s="409" t="s">
        <v>8</v>
      </c>
      <c r="F114" s="363" t="s">
        <v>6</v>
      </c>
      <c r="G114" s="394" t="s">
        <v>339</v>
      </c>
      <c r="H114" s="231" t="s">
        <v>281</v>
      </c>
      <c r="I114" s="223">
        <v>4956.8</v>
      </c>
      <c r="J114" s="223">
        <v>6385.7</v>
      </c>
      <c r="K114" s="223"/>
      <c r="L114" s="223"/>
      <c r="M114" s="155">
        <f>SUM(I114:L114)</f>
        <v>11342.5</v>
      </c>
      <c r="N114" s="263">
        <f>SUM(I114:K114)</f>
        <v>11342.5</v>
      </c>
      <c r="O114" s="50" t="s">
        <v>31</v>
      </c>
      <c r="P114" s="86"/>
      <c r="Q114" s="65"/>
      <c r="R114" s="386" t="s">
        <v>324</v>
      </c>
      <c r="S114" s="327" t="s">
        <v>11</v>
      </c>
      <c r="T114" s="386" t="s">
        <v>8</v>
      </c>
      <c r="U114" s="337" t="s">
        <v>6</v>
      </c>
      <c r="V114" s="397" t="s">
        <v>461</v>
      </c>
      <c r="W114" s="231" t="s">
        <v>397</v>
      </c>
      <c r="X114" s="223">
        <v>4956.8</v>
      </c>
      <c r="Y114" s="223">
        <v>6385.7</v>
      </c>
      <c r="Z114" s="223"/>
      <c r="AA114" s="223"/>
      <c r="AB114" s="223"/>
      <c r="AC114" s="155">
        <f>SUM(X114:AB114)</f>
        <v>11342.5</v>
      </c>
      <c r="AE114" s="214">
        <v>0</v>
      </c>
      <c r="AF114" s="214">
        <v>0</v>
      </c>
      <c r="AG114" s="215"/>
    </row>
    <row r="115" spans="1:33" s="9" customFormat="1" ht="215.25" customHeight="1" x14ac:dyDescent="0.3">
      <c r="A115" s="142"/>
      <c r="B115" s="120"/>
      <c r="C115" s="407"/>
      <c r="D115" s="357"/>
      <c r="E115" s="409"/>
      <c r="F115" s="363"/>
      <c r="G115" s="394"/>
      <c r="H115" s="241" t="s">
        <v>234</v>
      </c>
      <c r="I115" s="237">
        <v>1</v>
      </c>
      <c r="J115" s="237">
        <v>1</v>
      </c>
      <c r="K115" s="237"/>
      <c r="L115" s="237"/>
      <c r="M115" s="161"/>
      <c r="N115" s="269"/>
      <c r="O115" s="38"/>
      <c r="P115" s="86"/>
      <c r="Q115" s="65"/>
      <c r="R115" s="387"/>
      <c r="S115" s="328"/>
      <c r="T115" s="387"/>
      <c r="U115" s="338"/>
      <c r="V115" s="398"/>
      <c r="W115" s="241" t="s">
        <v>234</v>
      </c>
      <c r="X115" s="237">
        <v>1</v>
      </c>
      <c r="Y115" s="237">
        <v>1</v>
      </c>
      <c r="Z115" s="237"/>
      <c r="AA115" s="237"/>
      <c r="AB115" s="237"/>
      <c r="AC115" s="161"/>
      <c r="AE115" s="21"/>
      <c r="AF115" s="21"/>
      <c r="AG115" s="21"/>
    </row>
    <row r="116" spans="1:33" s="9" customFormat="1" ht="239.25" customHeight="1" x14ac:dyDescent="0.3">
      <c r="A116" s="142"/>
      <c r="B116" s="120"/>
      <c r="C116" s="119"/>
      <c r="D116" s="357"/>
      <c r="E116" s="120"/>
      <c r="F116" s="363"/>
      <c r="G116" s="366"/>
      <c r="H116" s="245" t="s">
        <v>235</v>
      </c>
      <c r="I116" s="226">
        <f>I114/I115</f>
        <v>4956.8</v>
      </c>
      <c r="J116" s="226">
        <f>J114/J115</f>
        <v>6385.7</v>
      </c>
      <c r="K116" s="249"/>
      <c r="L116" s="226"/>
      <c r="M116" s="167"/>
      <c r="N116" s="279"/>
      <c r="O116" s="38"/>
      <c r="P116" s="86"/>
      <c r="Q116" s="65"/>
      <c r="R116" s="45"/>
      <c r="S116" s="328"/>
      <c r="T116" s="45"/>
      <c r="U116" s="338"/>
      <c r="V116" s="332"/>
      <c r="W116" s="245" t="s">
        <v>416</v>
      </c>
      <c r="X116" s="226">
        <f>X114/X115</f>
        <v>4956.8</v>
      </c>
      <c r="Y116" s="226">
        <f>Y114/Y115</f>
        <v>6385.7</v>
      </c>
      <c r="Z116" s="249"/>
      <c r="AA116" s="226"/>
      <c r="AB116" s="226"/>
      <c r="AC116" s="167"/>
      <c r="AE116" s="22"/>
      <c r="AF116" s="22"/>
      <c r="AG116" s="135"/>
    </row>
    <row r="117" spans="1:33" s="9" customFormat="1" ht="222" customHeight="1" x14ac:dyDescent="0.3">
      <c r="A117" s="142"/>
      <c r="B117" s="120"/>
      <c r="C117" s="119"/>
      <c r="D117" s="359"/>
      <c r="E117" s="120"/>
      <c r="F117" s="361"/>
      <c r="G117" s="366"/>
      <c r="H117" s="229" t="s">
        <v>162</v>
      </c>
      <c r="I117" s="232">
        <v>80.5</v>
      </c>
      <c r="J117" s="232">
        <v>100</v>
      </c>
      <c r="K117" s="232"/>
      <c r="L117" s="232"/>
      <c r="M117" s="152"/>
      <c r="N117" s="280"/>
      <c r="O117" s="39"/>
      <c r="P117" s="86"/>
      <c r="Q117" s="65"/>
      <c r="R117" s="45"/>
      <c r="S117" s="92"/>
      <c r="T117" s="45"/>
      <c r="U117" s="346"/>
      <c r="V117" s="332"/>
      <c r="W117" s="229" t="s">
        <v>162</v>
      </c>
      <c r="X117" s="232">
        <v>80.5</v>
      </c>
      <c r="Y117" s="232">
        <v>100</v>
      </c>
      <c r="Z117" s="232"/>
      <c r="AA117" s="232"/>
      <c r="AB117" s="232"/>
      <c r="AC117" s="152"/>
      <c r="AE117" s="133"/>
      <c r="AF117" s="133"/>
      <c r="AG117" s="133"/>
    </row>
    <row r="118" spans="1:33" s="5" customFormat="1" ht="39.6" customHeight="1" x14ac:dyDescent="0.3">
      <c r="A118" s="142"/>
      <c r="B118" s="120"/>
      <c r="C118" s="407" t="s">
        <v>45</v>
      </c>
      <c r="D118" s="357" t="s">
        <v>10</v>
      </c>
      <c r="E118" s="409" t="s">
        <v>8</v>
      </c>
      <c r="F118" s="363" t="s">
        <v>6</v>
      </c>
      <c r="G118" s="394" t="s">
        <v>502</v>
      </c>
      <c r="H118" s="231" t="s">
        <v>281</v>
      </c>
      <c r="I118" s="223">
        <v>9980</v>
      </c>
      <c r="J118" s="223">
        <v>20461</v>
      </c>
      <c r="K118" s="223">
        <v>35000</v>
      </c>
      <c r="L118" s="223">
        <v>35000</v>
      </c>
      <c r="M118" s="155">
        <f>SUM(I118:L118)</f>
        <v>100441</v>
      </c>
      <c r="N118" s="281">
        <f>SUM(I118:K118)</f>
        <v>65441</v>
      </c>
      <c r="O118" s="57" t="s">
        <v>15</v>
      </c>
      <c r="P118" s="86"/>
      <c r="Q118" s="65"/>
      <c r="R118" s="386" t="s">
        <v>325</v>
      </c>
      <c r="S118" s="327" t="s">
        <v>10</v>
      </c>
      <c r="T118" s="386" t="s">
        <v>8</v>
      </c>
      <c r="U118" s="337" t="s">
        <v>6</v>
      </c>
      <c r="V118" s="397" t="s">
        <v>462</v>
      </c>
      <c r="W118" s="231" t="s">
        <v>397</v>
      </c>
      <c r="X118" s="223">
        <v>9980</v>
      </c>
      <c r="Y118" s="223">
        <v>20461</v>
      </c>
      <c r="Z118" s="223">
        <v>35000</v>
      </c>
      <c r="AA118" s="223"/>
      <c r="AB118" s="223"/>
      <c r="AC118" s="155">
        <f>SUM(X118:AB118)</f>
        <v>65441</v>
      </c>
      <c r="AE118" s="4">
        <v>0</v>
      </c>
      <c r="AF118" s="4">
        <v>0</v>
      </c>
      <c r="AG118" s="1">
        <v>0</v>
      </c>
    </row>
    <row r="119" spans="1:33" s="9" customFormat="1" ht="166.5" customHeight="1" x14ac:dyDescent="0.3">
      <c r="A119" s="142"/>
      <c r="B119" s="120"/>
      <c r="C119" s="407"/>
      <c r="D119" s="357"/>
      <c r="E119" s="409"/>
      <c r="F119" s="363"/>
      <c r="G119" s="394"/>
      <c r="H119" s="241" t="s">
        <v>163</v>
      </c>
      <c r="I119" s="237">
        <v>3</v>
      </c>
      <c r="J119" s="237">
        <v>6</v>
      </c>
      <c r="K119" s="237">
        <v>10</v>
      </c>
      <c r="L119" s="237">
        <v>10</v>
      </c>
      <c r="M119" s="161"/>
      <c r="N119" s="282"/>
      <c r="O119" s="40"/>
      <c r="P119" s="86"/>
      <c r="Q119" s="65"/>
      <c r="R119" s="387"/>
      <c r="S119" s="328"/>
      <c r="T119" s="387"/>
      <c r="U119" s="338"/>
      <c r="V119" s="398"/>
      <c r="W119" s="241" t="s">
        <v>163</v>
      </c>
      <c r="X119" s="237">
        <v>3</v>
      </c>
      <c r="Y119" s="237">
        <v>6</v>
      </c>
      <c r="Z119" s="237">
        <v>10</v>
      </c>
      <c r="AA119" s="237"/>
      <c r="AB119" s="237"/>
      <c r="AC119" s="161"/>
      <c r="AE119" s="21"/>
      <c r="AF119" s="21"/>
      <c r="AG119" s="21"/>
    </row>
    <row r="120" spans="1:33" s="9" customFormat="1" ht="198" customHeight="1" x14ac:dyDescent="0.3">
      <c r="A120" s="142"/>
      <c r="B120" s="120"/>
      <c r="C120" s="119"/>
      <c r="D120" s="357"/>
      <c r="E120" s="120"/>
      <c r="F120" s="363"/>
      <c r="G120" s="366"/>
      <c r="H120" s="245" t="s">
        <v>164</v>
      </c>
      <c r="I120" s="239">
        <f>I118/I119</f>
        <v>3326.6666666666665</v>
      </c>
      <c r="J120" s="239">
        <f t="shared" ref="J120:L120" si="45">J118/J119</f>
        <v>3410.1666666666665</v>
      </c>
      <c r="K120" s="239">
        <f t="shared" si="45"/>
        <v>3500</v>
      </c>
      <c r="L120" s="239">
        <f t="shared" si="45"/>
        <v>3500</v>
      </c>
      <c r="M120" s="162"/>
      <c r="N120" s="162"/>
      <c r="O120" s="31"/>
      <c r="P120" s="86"/>
      <c r="Q120" s="65"/>
      <c r="R120" s="387"/>
      <c r="S120" s="328"/>
      <c r="T120" s="45"/>
      <c r="U120" s="338"/>
      <c r="V120" s="332"/>
      <c r="W120" s="245" t="s">
        <v>349</v>
      </c>
      <c r="X120" s="239">
        <f>X118/X119</f>
        <v>3326.6666666666665</v>
      </c>
      <c r="Y120" s="239">
        <f t="shared" ref="Y120:Z120" si="46">Y118/Y119</f>
        <v>3410.1666666666665</v>
      </c>
      <c r="Z120" s="239">
        <f t="shared" si="46"/>
        <v>3500</v>
      </c>
      <c r="AA120" s="239"/>
      <c r="AB120" s="239"/>
      <c r="AC120" s="162"/>
      <c r="AE120" s="31"/>
      <c r="AF120" s="31"/>
      <c r="AG120" s="31"/>
    </row>
    <row r="121" spans="1:33" s="9" customFormat="1" ht="203.25" customHeight="1" x14ac:dyDescent="0.3">
      <c r="A121" s="142"/>
      <c r="B121" s="120"/>
      <c r="C121" s="119"/>
      <c r="D121" s="357"/>
      <c r="E121" s="120"/>
      <c r="F121" s="363"/>
      <c r="G121" s="366"/>
      <c r="H121" s="229" t="s">
        <v>165</v>
      </c>
      <c r="I121" s="232">
        <v>100</v>
      </c>
      <c r="J121" s="232" t="s">
        <v>90</v>
      </c>
      <c r="K121" s="232">
        <f>K119/J119*100</f>
        <v>166.66666666666669</v>
      </c>
      <c r="L121" s="232">
        <f>L119/K119*100</f>
        <v>100</v>
      </c>
      <c r="M121" s="152"/>
      <c r="N121" s="272"/>
      <c r="O121" s="41"/>
      <c r="P121" s="86"/>
      <c r="Q121" s="65"/>
      <c r="R121" s="78"/>
      <c r="S121" s="330"/>
      <c r="T121" s="78"/>
      <c r="U121" s="339"/>
      <c r="V121" s="340"/>
      <c r="W121" s="229" t="s">
        <v>165</v>
      </c>
      <c r="X121" s="232">
        <v>100</v>
      </c>
      <c r="Y121" s="232">
        <f>Y119/X119*100</f>
        <v>200</v>
      </c>
      <c r="Z121" s="232">
        <f>Z119/Y119*100</f>
        <v>166.66666666666669</v>
      </c>
      <c r="AA121" s="232"/>
      <c r="AB121" s="232"/>
      <c r="AC121" s="152"/>
      <c r="AE121" s="133"/>
      <c r="AF121" s="133"/>
      <c r="AG121" s="133"/>
    </row>
    <row r="122" spans="1:33" s="5" customFormat="1" ht="40.15" customHeight="1" x14ac:dyDescent="0.3">
      <c r="A122" s="142"/>
      <c r="B122" s="120"/>
      <c r="C122" s="407" t="s">
        <v>46</v>
      </c>
      <c r="D122" s="357" t="s">
        <v>34</v>
      </c>
      <c r="E122" s="409" t="s">
        <v>8</v>
      </c>
      <c r="F122" s="410" t="s">
        <v>286</v>
      </c>
      <c r="G122" s="394" t="s">
        <v>503</v>
      </c>
      <c r="H122" s="242" t="s">
        <v>278</v>
      </c>
      <c r="I122" s="226"/>
      <c r="J122" s="226"/>
      <c r="K122" s="226">
        <v>48000</v>
      </c>
      <c r="L122" s="226">
        <v>240000</v>
      </c>
      <c r="M122" s="160">
        <f>SUM(I122:L122)</f>
        <v>288000</v>
      </c>
      <c r="N122" s="283"/>
      <c r="O122" s="431" t="s">
        <v>28</v>
      </c>
      <c r="P122" s="86"/>
      <c r="Q122" s="65"/>
      <c r="R122" s="386" t="s">
        <v>326</v>
      </c>
      <c r="S122" s="327">
        <v>2021</v>
      </c>
      <c r="T122" s="386" t="s">
        <v>8</v>
      </c>
      <c r="U122" s="392" t="s">
        <v>284</v>
      </c>
      <c r="V122" s="397" t="s">
        <v>463</v>
      </c>
      <c r="W122" s="242" t="s">
        <v>417</v>
      </c>
      <c r="X122" s="226"/>
      <c r="Y122" s="226"/>
      <c r="Z122" s="226">
        <v>48000</v>
      </c>
      <c r="AA122" s="226"/>
      <c r="AB122" s="226"/>
      <c r="AC122" s="160">
        <f>SUM(X122:AB122)</f>
        <v>48000</v>
      </c>
      <c r="AE122" s="1"/>
      <c r="AF122" s="1"/>
      <c r="AG122" s="1">
        <v>0</v>
      </c>
    </row>
    <row r="123" spans="1:33" s="5" customFormat="1" ht="40.15" hidden="1" customHeight="1" x14ac:dyDescent="0.3">
      <c r="A123" s="142"/>
      <c r="B123" s="120"/>
      <c r="C123" s="407"/>
      <c r="D123" s="360"/>
      <c r="E123" s="409"/>
      <c r="F123" s="410"/>
      <c r="G123" s="394"/>
      <c r="H123" s="224" t="s">
        <v>206</v>
      </c>
      <c r="I123" s="196"/>
      <c r="J123" s="196"/>
      <c r="K123" s="196">
        <v>8000</v>
      </c>
      <c r="L123" s="196">
        <v>40000</v>
      </c>
      <c r="M123" s="155">
        <f>SUM(I123:L123)</f>
        <v>48000</v>
      </c>
      <c r="N123" s="281">
        <f>SUM(I123:K123)</f>
        <v>8000</v>
      </c>
      <c r="O123" s="432"/>
      <c r="P123" s="86"/>
      <c r="Q123" s="65"/>
      <c r="R123" s="387"/>
      <c r="S123" s="316"/>
      <c r="T123" s="387"/>
      <c r="U123" s="393"/>
      <c r="V123" s="398"/>
      <c r="W123" s="224" t="s">
        <v>206</v>
      </c>
      <c r="X123" s="196"/>
      <c r="Y123" s="196"/>
      <c r="Z123" s="196">
        <v>8000</v>
      </c>
      <c r="AA123" s="196"/>
      <c r="AB123" s="196"/>
      <c r="AC123" s="155">
        <f>SUM(X123:AB123)</f>
        <v>8000</v>
      </c>
      <c r="AE123" s="95"/>
      <c r="AF123" s="95"/>
      <c r="AG123" s="95"/>
    </row>
    <row r="124" spans="1:33" s="5" customFormat="1" ht="60" hidden="1" customHeight="1" x14ac:dyDescent="0.3">
      <c r="A124" s="142"/>
      <c r="B124" s="120"/>
      <c r="C124" s="407"/>
      <c r="D124" s="360"/>
      <c r="E124" s="409"/>
      <c r="F124" s="410"/>
      <c r="G124" s="394"/>
      <c r="H124" s="234" t="s">
        <v>207</v>
      </c>
      <c r="I124" s="235"/>
      <c r="J124" s="235"/>
      <c r="K124" s="235">
        <v>40000</v>
      </c>
      <c r="L124" s="235">
        <v>200000</v>
      </c>
      <c r="M124" s="156">
        <f>SUM(I124:L124)</f>
        <v>240000</v>
      </c>
      <c r="N124" s="284"/>
      <c r="O124" s="432"/>
      <c r="P124" s="86"/>
      <c r="Q124" s="65"/>
      <c r="R124" s="387"/>
      <c r="S124" s="316"/>
      <c r="T124" s="387"/>
      <c r="U124" s="393"/>
      <c r="V124" s="398"/>
      <c r="W124" s="234" t="s">
        <v>207</v>
      </c>
      <c r="X124" s="235"/>
      <c r="Y124" s="235"/>
      <c r="Z124" s="235">
        <v>40000</v>
      </c>
      <c r="AA124" s="235"/>
      <c r="AB124" s="235"/>
      <c r="AC124" s="156">
        <f>SUM(X124:AB124)</f>
        <v>40000</v>
      </c>
      <c r="AE124" s="44"/>
      <c r="AF124" s="44"/>
      <c r="AG124" s="44"/>
    </row>
    <row r="125" spans="1:33" s="9" customFormat="1" ht="126.75" customHeight="1" x14ac:dyDescent="0.3">
      <c r="A125" s="142"/>
      <c r="B125" s="120"/>
      <c r="C125" s="407"/>
      <c r="D125" s="360"/>
      <c r="E125" s="409"/>
      <c r="F125" s="410"/>
      <c r="G125" s="394"/>
      <c r="H125" s="241" t="s">
        <v>166</v>
      </c>
      <c r="I125" s="237"/>
      <c r="J125" s="237"/>
      <c r="K125" s="237">
        <v>1</v>
      </c>
      <c r="L125" s="237">
        <v>1</v>
      </c>
      <c r="M125" s="161"/>
      <c r="N125" s="282"/>
      <c r="O125" s="432"/>
      <c r="P125" s="86"/>
      <c r="Q125" s="65"/>
      <c r="R125" s="387"/>
      <c r="S125" s="316"/>
      <c r="T125" s="387"/>
      <c r="U125" s="393"/>
      <c r="V125" s="398"/>
      <c r="W125" s="241" t="s">
        <v>166</v>
      </c>
      <c r="X125" s="237"/>
      <c r="Y125" s="237"/>
      <c r="Z125" s="237">
        <v>1</v>
      </c>
      <c r="AA125" s="237"/>
      <c r="AB125" s="237"/>
      <c r="AC125" s="161"/>
      <c r="AE125" s="21"/>
      <c r="AF125" s="21"/>
      <c r="AG125" s="21"/>
    </row>
    <row r="126" spans="1:33" s="9" customFormat="1" ht="121.5" customHeight="1" x14ac:dyDescent="0.3">
      <c r="A126" s="142"/>
      <c r="B126" s="120"/>
      <c r="C126" s="119"/>
      <c r="D126" s="360"/>
      <c r="E126" s="120"/>
      <c r="F126" s="369"/>
      <c r="G126" s="394"/>
      <c r="H126" s="245" t="s">
        <v>167</v>
      </c>
      <c r="I126" s="226"/>
      <c r="J126" s="249"/>
      <c r="K126" s="249">
        <f>K122/K125</f>
        <v>48000</v>
      </c>
      <c r="L126" s="249">
        <f>L122/L125</f>
        <v>240000</v>
      </c>
      <c r="M126" s="168"/>
      <c r="N126" s="285"/>
      <c r="O126" s="432"/>
      <c r="P126" s="86"/>
      <c r="Q126" s="65"/>
      <c r="R126" s="45"/>
      <c r="S126" s="316"/>
      <c r="T126" s="45"/>
      <c r="U126" s="331"/>
      <c r="V126" s="398"/>
      <c r="W126" s="245" t="s">
        <v>418</v>
      </c>
      <c r="X126" s="226"/>
      <c r="Y126" s="249"/>
      <c r="Z126" s="249">
        <f>Z122/Z125</f>
        <v>48000</v>
      </c>
      <c r="AA126" s="249"/>
      <c r="AB126" s="249"/>
      <c r="AC126" s="168"/>
      <c r="AE126" s="22"/>
      <c r="AF126" s="135"/>
      <c r="AG126" s="135"/>
    </row>
    <row r="127" spans="1:33" s="9" customFormat="1" ht="135" customHeight="1" x14ac:dyDescent="0.3">
      <c r="A127" s="142"/>
      <c r="B127" s="120"/>
      <c r="C127" s="119"/>
      <c r="D127" s="360"/>
      <c r="E127" s="120"/>
      <c r="F127" s="369"/>
      <c r="G127" s="394"/>
      <c r="H127" s="229" t="s">
        <v>168</v>
      </c>
      <c r="I127" s="232"/>
      <c r="J127" s="232"/>
      <c r="K127" s="232">
        <v>16.7</v>
      </c>
      <c r="L127" s="232">
        <v>100</v>
      </c>
      <c r="M127" s="152"/>
      <c r="N127" s="272"/>
      <c r="O127" s="433"/>
      <c r="P127" s="86"/>
      <c r="Q127" s="65"/>
      <c r="R127" s="78"/>
      <c r="S127" s="341"/>
      <c r="T127" s="78"/>
      <c r="U127" s="349"/>
      <c r="V127" s="340"/>
      <c r="W127" s="229" t="s">
        <v>168</v>
      </c>
      <c r="X127" s="232"/>
      <c r="Y127" s="232"/>
      <c r="Z127" s="232">
        <v>16.7</v>
      </c>
      <c r="AA127" s="232"/>
      <c r="AB127" s="232"/>
      <c r="AC127" s="152"/>
      <c r="AE127" s="133"/>
      <c r="AF127" s="133"/>
      <c r="AG127" s="133"/>
    </row>
    <row r="128" spans="1:33" s="5" customFormat="1" ht="40.15" customHeight="1" x14ac:dyDescent="0.3">
      <c r="A128" s="142"/>
      <c r="B128" s="120"/>
      <c r="C128" s="434" t="s">
        <v>60</v>
      </c>
      <c r="D128" s="357" t="s">
        <v>10</v>
      </c>
      <c r="E128" s="410" t="s">
        <v>8</v>
      </c>
      <c r="F128" s="410" t="s">
        <v>286</v>
      </c>
      <c r="G128" s="435" t="s">
        <v>504</v>
      </c>
      <c r="H128" s="242" t="s">
        <v>278</v>
      </c>
      <c r="I128" s="223">
        <v>16000</v>
      </c>
      <c r="J128" s="223">
        <v>21000</v>
      </c>
      <c r="K128" s="223">
        <v>21000</v>
      </c>
      <c r="L128" s="223"/>
      <c r="M128" s="154">
        <f>SUM(I128:L128)</f>
        <v>58000</v>
      </c>
      <c r="N128" s="262"/>
      <c r="O128" s="60" t="s">
        <v>16</v>
      </c>
      <c r="P128" s="86"/>
      <c r="Q128" s="65"/>
      <c r="R128" s="392" t="s">
        <v>350</v>
      </c>
      <c r="S128" s="327" t="s">
        <v>10</v>
      </c>
      <c r="T128" s="392" t="s">
        <v>8</v>
      </c>
      <c r="U128" s="392" t="s">
        <v>284</v>
      </c>
      <c r="V128" s="399" t="s">
        <v>464</v>
      </c>
      <c r="W128" s="242" t="s">
        <v>417</v>
      </c>
      <c r="X128" s="223">
        <f>SUM(X129:X130)</f>
        <v>16000</v>
      </c>
      <c r="Y128" s="223">
        <f t="shared" ref="Y128:Z128" si="47">SUM(Y129:Y130)</f>
        <v>21000</v>
      </c>
      <c r="Z128" s="223">
        <f t="shared" si="47"/>
        <v>21000</v>
      </c>
      <c r="AA128" s="223"/>
      <c r="AB128" s="223"/>
      <c r="AC128" s="154">
        <f>SUM(X128:AB128)</f>
        <v>58000</v>
      </c>
      <c r="AE128" s="4">
        <v>0</v>
      </c>
      <c r="AF128" s="4">
        <v>0</v>
      </c>
      <c r="AG128" s="4">
        <v>0</v>
      </c>
    </row>
    <row r="129" spans="1:33" s="5" customFormat="1" ht="40.15" hidden="1" customHeight="1" x14ac:dyDescent="0.3">
      <c r="A129" s="142"/>
      <c r="B129" s="120"/>
      <c r="C129" s="434"/>
      <c r="D129" s="357"/>
      <c r="E129" s="410"/>
      <c r="F129" s="410"/>
      <c r="G129" s="435"/>
      <c r="H129" s="224" t="s">
        <v>206</v>
      </c>
      <c r="I129" s="196">
        <v>6000</v>
      </c>
      <c r="J129" s="196">
        <v>6000</v>
      </c>
      <c r="K129" s="196">
        <v>6000</v>
      </c>
      <c r="L129" s="196"/>
      <c r="M129" s="155">
        <f>SUM(I129:L129)</f>
        <v>18000</v>
      </c>
      <c r="N129" s="263">
        <f>SUM(I129:K129)</f>
        <v>18000</v>
      </c>
      <c r="O129" s="60"/>
      <c r="P129" s="86"/>
      <c r="Q129" s="65"/>
      <c r="R129" s="393"/>
      <c r="S129" s="328"/>
      <c r="T129" s="393"/>
      <c r="U129" s="393"/>
      <c r="V129" s="400"/>
      <c r="W129" s="224" t="s">
        <v>206</v>
      </c>
      <c r="X129" s="196">
        <v>6000</v>
      </c>
      <c r="Y129" s="196">
        <v>6000</v>
      </c>
      <c r="Z129" s="196">
        <v>6000</v>
      </c>
      <c r="AA129" s="196"/>
      <c r="AB129" s="196"/>
      <c r="AC129" s="155">
        <f>SUM(X129:AB129)</f>
        <v>18000</v>
      </c>
      <c r="AE129" s="95"/>
      <c r="AF129" s="95"/>
      <c r="AG129" s="95"/>
    </row>
    <row r="130" spans="1:33" s="5" customFormat="1" ht="60" hidden="1" customHeight="1" x14ac:dyDescent="0.3">
      <c r="A130" s="142"/>
      <c r="B130" s="120"/>
      <c r="C130" s="434"/>
      <c r="D130" s="357"/>
      <c r="E130" s="410"/>
      <c r="F130" s="410"/>
      <c r="G130" s="435"/>
      <c r="H130" s="234" t="s">
        <v>207</v>
      </c>
      <c r="I130" s="235">
        <v>10000</v>
      </c>
      <c r="J130" s="235">
        <v>15000</v>
      </c>
      <c r="K130" s="235">
        <v>15000</v>
      </c>
      <c r="L130" s="235"/>
      <c r="M130" s="156">
        <f>SUM(I130:L130)</f>
        <v>40000</v>
      </c>
      <c r="N130" s="264"/>
      <c r="O130" s="60"/>
      <c r="P130" s="86"/>
      <c r="Q130" s="65"/>
      <c r="R130" s="393"/>
      <c r="S130" s="328"/>
      <c r="T130" s="393"/>
      <c r="U130" s="393"/>
      <c r="V130" s="400"/>
      <c r="W130" s="234" t="s">
        <v>207</v>
      </c>
      <c r="X130" s="235">
        <v>10000</v>
      </c>
      <c r="Y130" s="235">
        <v>15000</v>
      </c>
      <c r="Z130" s="235">
        <v>15000</v>
      </c>
      <c r="AA130" s="235"/>
      <c r="AB130" s="235"/>
      <c r="AC130" s="156">
        <f>SUM(X130:AB130)</f>
        <v>40000</v>
      </c>
      <c r="AE130" s="44"/>
      <c r="AF130" s="44"/>
      <c r="AG130" s="44"/>
    </row>
    <row r="131" spans="1:33" s="9" customFormat="1" ht="165.75" customHeight="1" x14ac:dyDescent="0.3">
      <c r="A131" s="142"/>
      <c r="B131" s="120"/>
      <c r="C131" s="434"/>
      <c r="D131" s="357"/>
      <c r="E131" s="410"/>
      <c r="F131" s="410"/>
      <c r="G131" s="435"/>
      <c r="H131" s="241" t="s">
        <v>169</v>
      </c>
      <c r="I131" s="237">
        <v>209</v>
      </c>
      <c r="J131" s="237">
        <v>270</v>
      </c>
      <c r="K131" s="237">
        <v>258</v>
      </c>
      <c r="L131" s="237"/>
      <c r="M131" s="161"/>
      <c r="N131" s="269"/>
      <c r="O131" s="42"/>
      <c r="P131" s="86"/>
      <c r="Q131" s="65"/>
      <c r="R131" s="393"/>
      <c r="S131" s="328"/>
      <c r="T131" s="393"/>
      <c r="U131" s="393"/>
      <c r="V131" s="400"/>
      <c r="W131" s="241" t="s">
        <v>169</v>
      </c>
      <c r="X131" s="237">
        <v>209</v>
      </c>
      <c r="Y131" s="237">
        <v>270</v>
      </c>
      <c r="Z131" s="237">
        <v>258</v>
      </c>
      <c r="AA131" s="237"/>
      <c r="AB131" s="350"/>
      <c r="AC131" s="161"/>
      <c r="AE131" s="21"/>
      <c r="AF131" s="21"/>
      <c r="AG131" s="21"/>
    </row>
    <row r="132" spans="1:33" s="9" customFormat="1" ht="192.75" customHeight="1" x14ac:dyDescent="0.3">
      <c r="A132" s="142"/>
      <c r="B132" s="120"/>
      <c r="C132" s="358"/>
      <c r="D132" s="357"/>
      <c r="E132" s="359"/>
      <c r="F132" s="369"/>
      <c r="G132" s="435"/>
      <c r="H132" s="245" t="s">
        <v>294</v>
      </c>
      <c r="I132" s="239">
        <f>I128/I131</f>
        <v>76.555023923444978</v>
      </c>
      <c r="J132" s="239">
        <f>J128/J131</f>
        <v>77.777777777777771</v>
      </c>
      <c r="K132" s="239">
        <f>K128/K131</f>
        <v>81.395348837209298</v>
      </c>
      <c r="L132" s="377"/>
      <c r="M132" s="169"/>
      <c r="N132" s="286"/>
      <c r="O132" s="42"/>
      <c r="P132" s="86"/>
      <c r="Q132" s="65"/>
      <c r="R132" s="92"/>
      <c r="S132" s="328"/>
      <c r="T132" s="92"/>
      <c r="U132" s="331"/>
      <c r="V132" s="400"/>
      <c r="W132" s="245" t="s">
        <v>419</v>
      </c>
      <c r="X132" s="239">
        <f>X128/X131</f>
        <v>76.555023923444978</v>
      </c>
      <c r="Y132" s="239">
        <f>Y128/Y131</f>
        <v>77.777777777777771</v>
      </c>
      <c r="Z132" s="239">
        <f>Z128/Z131</f>
        <v>81.395348837209298</v>
      </c>
      <c r="AA132" s="239"/>
      <c r="AB132" s="239"/>
      <c r="AC132" s="169"/>
      <c r="AE132" s="31"/>
      <c r="AF132" s="31"/>
      <c r="AG132" s="31"/>
    </row>
    <row r="133" spans="1:33" s="9" customFormat="1" ht="202.5" customHeight="1" x14ac:dyDescent="0.3">
      <c r="A133" s="142"/>
      <c r="B133" s="120"/>
      <c r="C133" s="358"/>
      <c r="D133" s="359"/>
      <c r="E133" s="359"/>
      <c r="F133" s="369"/>
      <c r="G133" s="378"/>
      <c r="H133" s="229" t="s">
        <v>170</v>
      </c>
      <c r="I133" s="232">
        <v>100</v>
      </c>
      <c r="J133" s="232">
        <f>J131/I131*100</f>
        <v>129.1866028708134</v>
      </c>
      <c r="K133" s="232">
        <f>K131/J131*100</f>
        <v>95.555555555555557</v>
      </c>
      <c r="L133" s="232"/>
      <c r="M133" s="152"/>
      <c r="N133" s="271"/>
      <c r="O133" s="42"/>
      <c r="P133" s="86"/>
      <c r="Q133" s="65"/>
      <c r="R133" s="92"/>
      <c r="S133" s="92"/>
      <c r="T133" s="92"/>
      <c r="U133" s="331"/>
      <c r="V133" s="351"/>
      <c r="W133" s="229" t="s">
        <v>170</v>
      </c>
      <c r="X133" s="232">
        <v>100</v>
      </c>
      <c r="Y133" s="232">
        <f>Y131/X131*100</f>
        <v>129.1866028708134</v>
      </c>
      <c r="Z133" s="232">
        <f>Z131/Y131*100</f>
        <v>95.555555555555557</v>
      </c>
      <c r="AA133" s="232"/>
      <c r="AB133" s="352"/>
      <c r="AC133" s="152"/>
      <c r="AE133" s="133"/>
      <c r="AF133" s="133"/>
      <c r="AG133" s="133"/>
    </row>
    <row r="134" spans="1:33" s="9" customFormat="1" ht="40.15" customHeight="1" x14ac:dyDescent="0.3">
      <c r="A134" s="142"/>
      <c r="B134" s="120"/>
      <c r="C134" s="407" t="s">
        <v>54</v>
      </c>
      <c r="D134" s="357" t="s">
        <v>9</v>
      </c>
      <c r="E134" s="409" t="s">
        <v>8</v>
      </c>
      <c r="F134" s="363" t="s">
        <v>6</v>
      </c>
      <c r="G134" s="394" t="s">
        <v>505</v>
      </c>
      <c r="H134" s="231" t="s">
        <v>281</v>
      </c>
      <c r="I134" s="223">
        <v>6750</v>
      </c>
      <c r="J134" s="223">
        <v>10000</v>
      </c>
      <c r="K134" s="223">
        <v>10000</v>
      </c>
      <c r="L134" s="223">
        <v>10000</v>
      </c>
      <c r="M134" s="155">
        <f>SUM(I134:L134)</f>
        <v>36750</v>
      </c>
      <c r="N134" s="263">
        <f>SUM(I134:K134)</f>
        <v>26750</v>
      </c>
      <c r="O134" s="50" t="s">
        <v>20</v>
      </c>
      <c r="P134" s="86"/>
      <c r="Q134" s="65"/>
      <c r="R134" s="386" t="s">
        <v>327</v>
      </c>
      <c r="S134" s="327" t="s">
        <v>264</v>
      </c>
      <c r="T134" s="386" t="s">
        <v>8</v>
      </c>
      <c r="U134" s="337" t="s">
        <v>6</v>
      </c>
      <c r="V134" s="397" t="s">
        <v>465</v>
      </c>
      <c r="W134" s="231" t="s">
        <v>397</v>
      </c>
      <c r="X134" s="223">
        <v>6750</v>
      </c>
      <c r="Y134" s="223">
        <v>10000</v>
      </c>
      <c r="Z134" s="223">
        <v>10000</v>
      </c>
      <c r="AA134" s="223"/>
      <c r="AB134" s="223"/>
      <c r="AC134" s="155">
        <f>SUM(X134:AB134)</f>
        <v>26750</v>
      </c>
      <c r="AE134" s="4">
        <v>0</v>
      </c>
      <c r="AF134" s="4">
        <v>0</v>
      </c>
      <c r="AG134" s="4">
        <v>12831.3</v>
      </c>
    </row>
    <row r="135" spans="1:33" s="9" customFormat="1" ht="131.25" customHeight="1" x14ac:dyDescent="0.3">
      <c r="A135" s="142"/>
      <c r="B135" s="120"/>
      <c r="C135" s="407"/>
      <c r="D135" s="357"/>
      <c r="E135" s="409"/>
      <c r="F135" s="363"/>
      <c r="G135" s="394"/>
      <c r="H135" s="241" t="s">
        <v>171</v>
      </c>
      <c r="I135" s="237">
        <v>25</v>
      </c>
      <c r="J135" s="237">
        <v>37</v>
      </c>
      <c r="K135" s="237">
        <v>37</v>
      </c>
      <c r="L135" s="237">
        <v>37</v>
      </c>
      <c r="M135" s="161"/>
      <c r="N135" s="282"/>
      <c r="O135" s="40"/>
      <c r="P135" s="86"/>
      <c r="Q135" s="65"/>
      <c r="R135" s="387"/>
      <c r="S135" s="328"/>
      <c r="T135" s="387"/>
      <c r="U135" s="338"/>
      <c r="V135" s="398"/>
      <c r="W135" s="241" t="s">
        <v>171</v>
      </c>
      <c r="X135" s="237">
        <v>25</v>
      </c>
      <c r="Y135" s="237">
        <v>37</v>
      </c>
      <c r="Z135" s="237">
        <v>37</v>
      </c>
      <c r="AA135" s="237"/>
      <c r="AB135" s="237"/>
      <c r="AC135" s="161"/>
      <c r="AE135" s="21"/>
      <c r="AF135" s="21"/>
      <c r="AG135" s="21"/>
    </row>
    <row r="136" spans="1:33" s="9" customFormat="1" ht="132.6" customHeight="1" x14ac:dyDescent="0.3">
      <c r="A136" s="142"/>
      <c r="B136" s="120"/>
      <c r="C136" s="119"/>
      <c r="D136" s="357"/>
      <c r="E136" s="120"/>
      <c r="F136" s="363"/>
      <c r="G136" s="366"/>
      <c r="H136" s="245" t="s">
        <v>172</v>
      </c>
      <c r="I136" s="239">
        <f>I134/I135</f>
        <v>270</v>
      </c>
      <c r="J136" s="239">
        <f t="shared" ref="J136:O136" si="48">J134/J135</f>
        <v>270.27027027027026</v>
      </c>
      <c r="K136" s="239">
        <f t="shared" si="48"/>
        <v>270.27027027027026</v>
      </c>
      <c r="L136" s="239">
        <f t="shared" si="48"/>
        <v>270.27027027027026</v>
      </c>
      <c r="M136" s="162"/>
      <c r="N136" s="162"/>
      <c r="O136" s="31" t="e">
        <f t="shared" si="48"/>
        <v>#VALUE!</v>
      </c>
      <c r="P136" s="86"/>
      <c r="Q136" s="65"/>
      <c r="R136" s="45"/>
      <c r="S136" s="328"/>
      <c r="T136" s="45"/>
      <c r="U136" s="338"/>
      <c r="V136" s="332"/>
      <c r="W136" s="245" t="s">
        <v>420</v>
      </c>
      <c r="X136" s="226">
        <f>X134/X135</f>
        <v>270</v>
      </c>
      <c r="Y136" s="239">
        <f t="shared" ref="Y136:Z136" si="49">Y134/Y135</f>
        <v>270.27027027027026</v>
      </c>
      <c r="Z136" s="239">
        <f t="shared" si="49"/>
        <v>270.27027027027026</v>
      </c>
      <c r="AA136" s="239"/>
      <c r="AB136" s="239"/>
      <c r="AC136" s="162"/>
      <c r="AE136" s="31"/>
      <c r="AF136" s="31"/>
      <c r="AG136" s="31"/>
    </row>
    <row r="137" spans="1:33" s="9" customFormat="1" ht="133.9" customHeight="1" x14ac:dyDescent="0.3">
      <c r="A137" s="142"/>
      <c r="B137" s="120"/>
      <c r="C137" s="119"/>
      <c r="D137" s="357"/>
      <c r="E137" s="120"/>
      <c r="F137" s="363"/>
      <c r="G137" s="365"/>
      <c r="H137" s="229" t="s">
        <v>173</v>
      </c>
      <c r="I137" s="232" t="s">
        <v>91</v>
      </c>
      <c r="J137" s="232">
        <f>J135/I135*100</f>
        <v>148</v>
      </c>
      <c r="K137" s="232">
        <f t="shared" ref="K137:L137" si="50">K135/J135*100</f>
        <v>100</v>
      </c>
      <c r="L137" s="232">
        <f t="shared" si="50"/>
        <v>100</v>
      </c>
      <c r="M137" s="152"/>
      <c r="N137" s="272"/>
      <c r="O137" s="41"/>
      <c r="P137" s="86"/>
      <c r="Q137" s="65"/>
      <c r="R137" s="78"/>
      <c r="S137" s="330"/>
      <c r="T137" s="78"/>
      <c r="U137" s="339"/>
      <c r="V137" s="342"/>
      <c r="W137" s="229" t="s">
        <v>173</v>
      </c>
      <c r="X137" s="232">
        <v>1250</v>
      </c>
      <c r="Y137" s="232">
        <f>Y135/X135*100</f>
        <v>148</v>
      </c>
      <c r="Z137" s="232">
        <f t="shared" ref="Z137" si="51">Z135/Y135*100</f>
        <v>100</v>
      </c>
      <c r="AA137" s="232"/>
      <c r="AB137" s="232"/>
      <c r="AC137" s="152"/>
      <c r="AE137" s="133"/>
      <c r="AF137" s="133"/>
      <c r="AG137" s="133"/>
    </row>
    <row r="138" spans="1:33" s="9" customFormat="1" ht="39.6" customHeight="1" x14ac:dyDescent="0.3">
      <c r="A138" s="142"/>
      <c r="B138" s="120"/>
      <c r="C138" s="407" t="s">
        <v>55</v>
      </c>
      <c r="D138" s="357" t="s">
        <v>9</v>
      </c>
      <c r="E138" s="409" t="s">
        <v>8</v>
      </c>
      <c r="F138" s="363" t="s">
        <v>6</v>
      </c>
      <c r="G138" s="394" t="s">
        <v>394</v>
      </c>
      <c r="H138" s="231" t="s">
        <v>337</v>
      </c>
      <c r="I138" s="223">
        <v>200</v>
      </c>
      <c r="J138" s="223">
        <v>220</v>
      </c>
      <c r="K138" s="223">
        <v>225</v>
      </c>
      <c r="L138" s="223">
        <v>235</v>
      </c>
      <c r="M138" s="155">
        <f>SUM(I138:L138)</f>
        <v>880</v>
      </c>
      <c r="N138" s="263">
        <f>SUM(I138:K138)</f>
        <v>645</v>
      </c>
      <c r="O138" s="50" t="s">
        <v>39</v>
      </c>
      <c r="P138" s="86"/>
      <c r="Q138" s="65"/>
      <c r="R138" s="386" t="s">
        <v>328</v>
      </c>
      <c r="S138" s="129" t="s">
        <v>9</v>
      </c>
      <c r="T138" s="388" t="s">
        <v>8</v>
      </c>
      <c r="U138" s="124" t="s">
        <v>6</v>
      </c>
      <c r="V138" s="390" t="s">
        <v>466</v>
      </c>
      <c r="W138" s="231" t="s">
        <v>397</v>
      </c>
      <c r="X138" s="223">
        <v>200</v>
      </c>
      <c r="Y138" s="223">
        <v>220</v>
      </c>
      <c r="Z138" s="223">
        <v>225</v>
      </c>
      <c r="AA138" s="223">
        <v>262.7</v>
      </c>
      <c r="AB138" s="223"/>
      <c r="AC138" s="155">
        <f>SUM(X138:AB138)</f>
        <v>907.7</v>
      </c>
      <c r="AE138" s="4">
        <v>0</v>
      </c>
      <c r="AF138" s="4">
        <v>907.7</v>
      </c>
      <c r="AG138" s="4">
        <v>0</v>
      </c>
    </row>
    <row r="139" spans="1:33" s="9" customFormat="1" ht="78" customHeight="1" x14ac:dyDescent="0.3">
      <c r="A139" s="376"/>
      <c r="B139" s="364"/>
      <c r="C139" s="407"/>
      <c r="D139" s="357"/>
      <c r="E139" s="409"/>
      <c r="F139" s="363"/>
      <c r="G139" s="394"/>
      <c r="H139" s="241" t="s">
        <v>174</v>
      </c>
      <c r="I139" s="237">
        <v>50</v>
      </c>
      <c r="J139" s="237">
        <v>50</v>
      </c>
      <c r="K139" s="237">
        <v>50</v>
      </c>
      <c r="L139" s="237">
        <v>50</v>
      </c>
      <c r="M139" s="161"/>
      <c r="N139" s="282"/>
      <c r="O139" s="40"/>
      <c r="P139" s="99"/>
      <c r="Q139" s="101"/>
      <c r="R139" s="387"/>
      <c r="S139" s="130"/>
      <c r="T139" s="389"/>
      <c r="U139" s="125"/>
      <c r="V139" s="391"/>
      <c r="W139" s="241" t="s">
        <v>301</v>
      </c>
      <c r="X139" s="237">
        <v>50</v>
      </c>
      <c r="Y139" s="237">
        <v>50</v>
      </c>
      <c r="Z139" s="237">
        <v>50</v>
      </c>
      <c r="AA139" s="228">
        <v>50</v>
      </c>
      <c r="AB139" s="228"/>
      <c r="AC139" s="161"/>
      <c r="AE139" s="21"/>
      <c r="AF139" s="21"/>
      <c r="AG139" s="21"/>
    </row>
    <row r="140" spans="1:33" s="9" customFormat="1" ht="111" customHeight="1" x14ac:dyDescent="0.3">
      <c r="A140" s="376"/>
      <c r="B140" s="364"/>
      <c r="C140" s="119"/>
      <c r="D140" s="357"/>
      <c r="E140" s="120"/>
      <c r="F140" s="363"/>
      <c r="G140" s="394"/>
      <c r="H140" s="245" t="s">
        <v>175</v>
      </c>
      <c r="I140" s="239">
        <f>I138/I139</f>
        <v>4</v>
      </c>
      <c r="J140" s="239">
        <f t="shared" ref="J140:L140" si="52">J138/J139</f>
        <v>4.4000000000000004</v>
      </c>
      <c r="K140" s="239">
        <f t="shared" si="52"/>
        <v>4.5</v>
      </c>
      <c r="L140" s="239">
        <f t="shared" si="52"/>
        <v>4.7</v>
      </c>
      <c r="M140" s="162"/>
      <c r="N140" s="287"/>
      <c r="O140" s="40"/>
      <c r="P140" s="99"/>
      <c r="Q140" s="101"/>
      <c r="R140" s="45"/>
      <c r="S140" s="130"/>
      <c r="T140" s="65"/>
      <c r="U140" s="125"/>
      <c r="V140" s="391"/>
      <c r="W140" s="245" t="s">
        <v>421</v>
      </c>
      <c r="X140" s="226">
        <f>X138/X139</f>
        <v>4</v>
      </c>
      <c r="Y140" s="226">
        <f t="shared" ref="Y140:AA140" si="53">Y138/Y139</f>
        <v>4.4000000000000004</v>
      </c>
      <c r="Z140" s="226">
        <f t="shared" si="53"/>
        <v>4.5</v>
      </c>
      <c r="AA140" s="226">
        <f t="shared" si="53"/>
        <v>5.2539999999999996</v>
      </c>
      <c r="AB140" s="250"/>
      <c r="AC140" s="162"/>
      <c r="AE140" s="22"/>
      <c r="AF140" s="22"/>
      <c r="AG140" s="22"/>
    </row>
    <row r="141" spans="1:33" s="9" customFormat="1" ht="126" customHeight="1" x14ac:dyDescent="0.3">
      <c r="A141" s="376"/>
      <c r="B141" s="364"/>
      <c r="C141" s="119"/>
      <c r="D141" s="357"/>
      <c r="E141" s="120"/>
      <c r="F141" s="363"/>
      <c r="G141" s="366"/>
      <c r="H141" s="229" t="s">
        <v>295</v>
      </c>
      <c r="I141" s="232">
        <v>100</v>
      </c>
      <c r="J141" s="232">
        <f>J139/I139*100</f>
        <v>100</v>
      </c>
      <c r="K141" s="232">
        <f t="shared" ref="K141:L141" si="54">K139/J139*100</f>
        <v>100</v>
      </c>
      <c r="L141" s="232">
        <f t="shared" si="54"/>
        <v>100</v>
      </c>
      <c r="M141" s="170"/>
      <c r="N141" s="288"/>
      <c r="O141" s="41"/>
      <c r="P141" s="99"/>
      <c r="Q141" s="101"/>
      <c r="R141" s="78"/>
      <c r="S141" s="131"/>
      <c r="T141" s="66"/>
      <c r="U141" s="126"/>
      <c r="V141" s="77"/>
      <c r="W141" s="229" t="s">
        <v>302</v>
      </c>
      <c r="X141" s="232">
        <v>100</v>
      </c>
      <c r="Y141" s="232">
        <f>Y139/X139*100</f>
        <v>100</v>
      </c>
      <c r="Z141" s="232">
        <f t="shared" ref="Z141" si="55">Z139/Y139*100</f>
        <v>100</v>
      </c>
      <c r="AA141" s="232">
        <f>AA139/Z139*100</f>
        <v>100</v>
      </c>
      <c r="AB141" s="251"/>
      <c r="AC141" s="170"/>
      <c r="AE141" s="133"/>
      <c r="AF141" s="133"/>
      <c r="AG141" s="133"/>
    </row>
    <row r="142" spans="1:33" s="9" customFormat="1" ht="40.15" customHeight="1" x14ac:dyDescent="0.3">
      <c r="A142" s="142"/>
      <c r="B142" s="120"/>
      <c r="C142" s="407" t="s">
        <v>56</v>
      </c>
      <c r="D142" s="357" t="s">
        <v>9</v>
      </c>
      <c r="E142" s="410" t="s">
        <v>176</v>
      </c>
      <c r="F142" s="363" t="s">
        <v>6</v>
      </c>
      <c r="G142" s="394" t="s">
        <v>522</v>
      </c>
      <c r="H142" s="231" t="s">
        <v>281</v>
      </c>
      <c r="I142" s="223">
        <v>500</v>
      </c>
      <c r="J142" s="223">
        <v>1000</v>
      </c>
      <c r="K142" s="223">
        <v>1000</v>
      </c>
      <c r="L142" s="223">
        <v>1000</v>
      </c>
      <c r="M142" s="155">
        <f>SUM(I142:L142)</f>
        <v>3500</v>
      </c>
      <c r="N142" s="263">
        <f>SUM(I142:K142)</f>
        <v>2500</v>
      </c>
      <c r="O142" s="50" t="s">
        <v>114</v>
      </c>
      <c r="P142" s="86"/>
      <c r="Q142" s="65"/>
      <c r="R142" s="386" t="s">
        <v>329</v>
      </c>
      <c r="S142" s="327" t="s">
        <v>10</v>
      </c>
      <c r="T142" s="392" t="s">
        <v>276</v>
      </c>
      <c r="U142" s="337" t="s">
        <v>6</v>
      </c>
      <c r="V142" s="397" t="s">
        <v>467</v>
      </c>
      <c r="W142" s="231" t="s">
        <v>281</v>
      </c>
      <c r="X142" s="223">
        <v>500</v>
      </c>
      <c r="Y142" s="223">
        <v>1000</v>
      </c>
      <c r="Z142" s="223">
        <v>1000</v>
      </c>
      <c r="AA142" s="223"/>
      <c r="AB142" s="223"/>
      <c r="AC142" s="155">
        <f>SUM(X142:AB142)</f>
        <v>2500</v>
      </c>
      <c r="AE142" s="4">
        <v>0</v>
      </c>
      <c r="AF142" s="4">
        <v>0</v>
      </c>
      <c r="AG142" s="4">
        <v>0</v>
      </c>
    </row>
    <row r="143" spans="1:33" s="9" customFormat="1" ht="108" customHeight="1" x14ac:dyDescent="0.3">
      <c r="A143" s="142"/>
      <c r="B143" s="120"/>
      <c r="C143" s="407"/>
      <c r="D143" s="357"/>
      <c r="E143" s="410"/>
      <c r="F143" s="363"/>
      <c r="G143" s="394"/>
      <c r="H143" s="241" t="s">
        <v>177</v>
      </c>
      <c r="I143" s="237">
        <v>14</v>
      </c>
      <c r="J143" s="237">
        <v>28</v>
      </c>
      <c r="K143" s="237">
        <v>28</v>
      </c>
      <c r="L143" s="237">
        <v>28</v>
      </c>
      <c r="M143" s="161"/>
      <c r="N143" s="282"/>
      <c r="O143" s="40"/>
      <c r="P143" s="86"/>
      <c r="Q143" s="65"/>
      <c r="R143" s="387"/>
      <c r="S143" s="328"/>
      <c r="T143" s="393"/>
      <c r="U143" s="338"/>
      <c r="V143" s="398"/>
      <c r="W143" s="241" t="s">
        <v>177</v>
      </c>
      <c r="X143" s="237">
        <v>14</v>
      </c>
      <c r="Y143" s="237">
        <v>28</v>
      </c>
      <c r="Z143" s="237">
        <v>28</v>
      </c>
      <c r="AA143" s="237"/>
      <c r="AB143" s="237"/>
      <c r="AC143" s="161"/>
      <c r="AE143" s="21"/>
      <c r="AF143" s="21"/>
      <c r="AG143" s="21"/>
    </row>
    <row r="144" spans="1:33" s="9" customFormat="1" ht="126.75" customHeight="1" x14ac:dyDescent="0.3">
      <c r="A144" s="142"/>
      <c r="B144" s="120"/>
      <c r="C144" s="119"/>
      <c r="D144" s="357"/>
      <c r="E144" s="359"/>
      <c r="F144" s="363"/>
      <c r="G144" s="394"/>
      <c r="H144" s="245" t="s">
        <v>178</v>
      </c>
      <c r="I144" s="239">
        <f>I142/I143</f>
        <v>35.714285714285715</v>
      </c>
      <c r="J144" s="239">
        <f t="shared" ref="J144:L144" si="56">J142/J143</f>
        <v>35.714285714285715</v>
      </c>
      <c r="K144" s="239">
        <f t="shared" si="56"/>
        <v>35.714285714285715</v>
      </c>
      <c r="L144" s="239">
        <f t="shared" si="56"/>
        <v>35.714285714285715</v>
      </c>
      <c r="M144" s="162"/>
      <c r="N144" s="287"/>
      <c r="O144" s="40"/>
      <c r="P144" s="86"/>
      <c r="Q144" s="65"/>
      <c r="R144" s="45"/>
      <c r="S144" s="328"/>
      <c r="T144" s="92"/>
      <c r="U144" s="338"/>
      <c r="V144" s="332"/>
      <c r="W144" s="245" t="s">
        <v>289</v>
      </c>
      <c r="X144" s="239">
        <f>X142/X143</f>
        <v>35.714285714285715</v>
      </c>
      <c r="Y144" s="239">
        <f t="shared" ref="Y144:Z144" si="57">Y142/Y143</f>
        <v>35.714285714285715</v>
      </c>
      <c r="Z144" s="239">
        <f t="shared" si="57"/>
        <v>35.714285714285715</v>
      </c>
      <c r="AA144" s="239"/>
      <c r="AB144" s="239"/>
      <c r="AC144" s="162"/>
      <c r="AE144" s="31"/>
      <c r="AF144" s="31"/>
      <c r="AG144" s="31"/>
    </row>
    <row r="145" spans="1:34" s="9" customFormat="1" ht="149.25" customHeight="1" x14ac:dyDescent="0.3">
      <c r="A145" s="142"/>
      <c r="B145" s="120"/>
      <c r="C145" s="119"/>
      <c r="D145" s="357"/>
      <c r="E145" s="359"/>
      <c r="F145" s="363"/>
      <c r="G145" s="366"/>
      <c r="H145" s="229" t="s">
        <v>296</v>
      </c>
      <c r="I145" s="232"/>
      <c r="J145" s="232">
        <f>J143/I143*100</f>
        <v>200</v>
      </c>
      <c r="K145" s="232">
        <f t="shared" ref="K145:L145" si="58">K143/J143*100</f>
        <v>100</v>
      </c>
      <c r="L145" s="232">
        <f t="shared" si="58"/>
        <v>100</v>
      </c>
      <c r="M145" s="152"/>
      <c r="N145" s="272"/>
      <c r="O145" s="41"/>
      <c r="P145" s="86"/>
      <c r="Q145" s="65"/>
      <c r="R145" s="78"/>
      <c r="S145" s="330"/>
      <c r="T145" s="93"/>
      <c r="U145" s="339"/>
      <c r="V145" s="340"/>
      <c r="W145" s="229" t="s">
        <v>296</v>
      </c>
      <c r="X145" s="232">
        <v>100</v>
      </c>
      <c r="Y145" s="232">
        <f>Y143/X143*100</f>
        <v>200</v>
      </c>
      <c r="Z145" s="232">
        <f t="shared" ref="Z145" si="59">Z143/Y143*100</f>
        <v>100</v>
      </c>
      <c r="AA145" s="232"/>
      <c r="AB145" s="232"/>
      <c r="AC145" s="152"/>
      <c r="AE145" s="133"/>
      <c r="AF145" s="133"/>
      <c r="AG145" s="133"/>
    </row>
    <row r="146" spans="1:34" s="5" customFormat="1" ht="52.5" customHeight="1" x14ac:dyDescent="0.3">
      <c r="A146" s="142"/>
      <c r="B146" s="120"/>
      <c r="C146" s="407" t="s">
        <v>61</v>
      </c>
      <c r="D146" s="357" t="s">
        <v>9</v>
      </c>
      <c r="E146" s="409" t="s">
        <v>62</v>
      </c>
      <c r="F146" s="361" t="s">
        <v>6</v>
      </c>
      <c r="G146" s="394" t="s">
        <v>506</v>
      </c>
      <c r="H146" s="231" t="s">
        <v>281</v>
      </c>
      <c r="I146" s="223">
        <v>35000</v>
      </c>
      <c r="J146" s="223">
        <v>35000</v>
      </c>
      <c r="K146" s="223">
        <v>42800</v>
      </c>
      <c r="L146" s="223">
        <v>42800</v>
      </c>
      <c r="M146" s="155">
        <f>SUM(I146:L146)</f>
        <v>155600</v>
      </c>
      <c r="N146" s="276">
        <f>SUM(I146:K146)</f>
        <v>112800</v>
      </c>
      <c r="O146" s="56" t="s">
        <v>23</v>
      </c>
      <c r="P146" s="86"/>
      <c r="Q146" s="65"/>
      <c r="R146" s="386" t="s">
        <v>330</v>
      </c>
      <c r="S146" s="327" t="s">
        <v>10</v>
      </c>
      <c r="T146" s="386" t="s">
        <v>62</v>
      </c>
      <c r="U146" s="353" t="s">
        <v>6</v>
      </c>
      <c r="V146" s="397" t="s">
        <v>468</v>
      </c>
      <c r="W146" s="231" t="s">
        <v>281</v>
      </c>
      <c r="X146" s="223">
        <v>35000</v>
      </c>
      <c r="Y146" s="223">
        <v>35000</v>
      </c>
      <c r="Z146" s="223">
        <v>42800</v>
      </c>
      <c r="AA146" s="223"/>
      <c r="AB146" s="223"/>
      <c r="AC146" s="155">
        <f>SUM(X146:AB146)</f>
        <v>112800</v>
      </c>
      <c r="AE146" s="4">
        <v>0</v>
      </c>
      <c r="AF146" s="4">
        <v>0</v>
      </c>
      <c r="AG146" s="4">
        <v>0</v>
      </c>
    </row>
    <row r="147" spans="1:34" s="5" customFormat="1" ht="115.5" customHeight="1" x14ac:dyDescent="0.3">
      <c r="A147" s="376"/>
      <c r="B147" s="364"/>
      <c r="C147" s="407"/>
      <c r="D147" s="357"/>
      <c r="E147" s="409"/>
      <c r="F147" s="361"/>
      <c r="G147" s="394"/>
      <c r="H147" s="242" t="s">
        <v>137</v>
      </c>
      <c r="I147" s="239">
        <v>86</v>
      </c>
      <c r="J147" s="239">
        <v>85</v>
      </c>
      <c r="K147" s="239">
        <v>90</v>
      </c>
      <c r="L147" s="239">
        <v>90</v>
      </c>
      <c r="M147" s="166"/>
      <c r="N147" s="289"/>
      <c r="O147" s="40"/>
      <c r="P147" s="99"/>
      <c r="Q147" s="101"/>
      <c r="R147" s="387"/>
      <c r="S147" s="328"/>
      <c r="T147" s="387"/>
      <c r="U147" s="346"/>
      <c r="V147" s="398"/>
      <c r="W147" s="242" t="s">
        <v>137</v>
      </c>
      <c r="X147" s="226">
        <v>86</v>
      </c>
      <c r="Y147" s="226">
        <v>85</v>
      </c>
      <c r="Z147" s="226">
        <v>90</v>
      </c>
      <c r="AA147" s="239"/>
      <c r="AB147" s="239"/>
      <c r="AC147" s="166"/>
      <c r="AE147" s="189"/>
      <c r="AF147" s="189"/>
      <c r="AG147" s="189"/>
    </row>
    <row r="148" spans="1:34" s="5" customFormat="1" ht="147.75" customHeight="1" x14ac:dyDescent="0.3">
      <c r="A148" s="376"/>
      <c r="B148" s="364"/>
      <c r="C148" s="119"/>
      <c r="D148" s="357"/>
      <c r="E148" s="120"/>
      <c r="F148" s="361"/>
      <c r="G148" s="394"/>
      <c r="H148" s="242" t="s">
        <v>132</v>
      </c>
      <c r="I148" s="239">
        <f>I146/I147</f>
        <v>406.97674418604652</v>
      </c>
      <c r="J148" s="239">
        <v>411.77</v>
      </c>
      <c r="K148" s="239">
        <v>475.55</v>
      </c>
      <c r="L148" s="239">
        <v>475.55</v>
      </c>
      <c r="M148" s="162"/>
      <c r="N148" s="287"/>
      <c r="O148" s="40"/>
      <c r="P148" s="99"/>
      <c r="Q148" s="101"/>
      <c r="R148" s="387"/>
      <c r="S148" s="328"/>
      <c r="T148" s="45"/>
      <c r="U148" s="346"/>
      <c r="V148" s="332"/>
      <c r="W148" s="242" t="s">
        <v>422</v>
      </c>
      <c r="X148" s="239">
        <f>X146/X147</f>
        <v>406.97674418604652</v>
      </c>
      <c r="Y148" s="239">
        <v>411.77</v>
      </c>
      <c r="Z148" s="239">
        <v>475.55</v>
      </c>
      <c r="AA148" s="239"/>
      <c r="AB148" s="239"/>
      <c r="AC148" s="162"/>
      <c r="AE148" s="31"/>
      <c r="AF148" s="31"/>
      <c r="AG148" s="31"/>
    </row>
    <row r="149" spans="1:34" s="5" customFormat="1" ht="150" customHeight="1" x14ac:dyDescent="0.3">
      <c r="A149" s="142"/>
      <c r="B149" s="120"/>
      <c r="C149" s="119"/>
      <c r="D149" s="357"/>
      <c r="E149" s="120"/>
      <c r="F149" s="361"/>
      <c r="G149" s="366"/>
      <c r="H149" s="229" t="s">
        <v>236</v>
      </c>
      <c r="I149" s="232">
        <v>100</v>
      </c>
      <c r="J149" s="232">
        <f>J147/I147*100</f>
        <v>98.837209302325576</v>
      </c>
      <c r="K149" s="232">
        <f t="shared" ref="K149:L149" si="60">K147/J147*100</f>
        <v>105.88235294117648</v>
      </c>
      <c r="L149" s="232">
        <f t="shared" si="60"/>
        <v>100</v>
      </c>
      <c r="M149" s="152"/>
      <c r="N149" s="272"/>
      <c r="O149" s="41"/>
      <c r="P149" s="86"/>
      <c r="Q149" s="65"/>
      <c r="R149" s="78"/>
      <c r="S149" s="330"/>
      <c r="T149" s="78"/>
      <c r="U149" s="348"/>
      <c r="V149" s="340"/>
      <c r="W149" s="229" t="s">
        <v>236</v>
      </c>
      <c r="X149" s="232">
        <v>100</v>
      </c>
      <c r="Y149" s="232">
        <f>Y147/X147*100</f>
        <v>98.837209302325576</v>
      </c>
      <c r="Z149" s="232">
        <f t="shared" ref="Z149" si="61">Z147/Y147*100</f>
        <v>105.88235294117648</v>
      </c>
      <c r="AA149" s="232"/>
      <c r="AB149" s="232"/>
      <c r="AC149" s="152"/>
      <c r="AE149" s="133"/>
      <c r="AF149" s="133"/>
      <c r="AG149" s="133"/>
    </row>
    <row r="150" spans="1:34" s="5" customFormat="1" ht="40.15" customHeight="1" x14ac:dyDescent="0.3">
      <c r="A150" s="142"/>
      <c r="B150" s="120"/>
      <c r="C150" s="407"/>
      <c r="D150" s="357"/>
      <c r="E150" s="409"/>
      <c r="F150" s="410"/>
      <c r="G150" s="394"/>
      <c r="H150" s="242"/>
      <c r="I150" s="226"/>
      <c r="J150" s="226"/>
      <c r="K150" s="226"/>
      <c r="L150" s="226"/>
      <c r="M150" s="160">
        <f>SUM(I150:L150 )</f>
        <v>0</v>
      </c>
      <c r="N150" s="268"/>
      <c r="O150" s="104" t="s">
        <v>14</v>
      </c>
      <c r="P150" s="86"/>
      <c r="Q150" s="65"/>
      <c r="R150" s="386" t="s">
        <v>331</v>
      </c>
      <c r="S150" s="129" t="s">
        <v>274</v>
      </c>
      <c r="T150" s="388" t="s">
        <v>8</v>
      </c>
      <c r="U150" s="402" t="s">
        <v>6</v>
      </c>
      <c r="V150" s="390" t="s">
        <v>469</v>
      </c>
      <c r="W150" s="229" t="s">
        <v>395</v>
      </c>
      <c r="X150" s="223"/>
      <c r="Y150" s="223"/>
      <c r="Z150" s="223"/>
      <c r="AA150" s="223">
        <f>SUM(AA151:AA152)</f>
        <v>100</v>
      </c>
      <c r="AB150" s="223">
        <f>SUM(AB151:AB152)</f>
        <v>100</v>
      </c>
      <c r="AC150" s="155">
        <f>SUM(X150:AB150 )</f>
        <v>200</v>
      </c>
      <c r="AE150" s="1"/>
      <c r="AF150" s="1"/>
      <c r="AG150" s="1"/>
      <c r="AH150" s="5">
        <v>144549.6</v>
      </c>
    </row>
    <row r="151" spans="1:34" s="5" customFormat="1" ht="40.15" hidden="1" customHeight="1" x14ac:dyDescent="0.3">
      <c r="A151" s="142"/>
      <c r="B151" s="120"/>
      <c r="C151" s="407"/>
      <c r="D151" s="357"/>
      <c r="E151" s="409"/>
      <c r="F151" s="410"/>
      <c r="G151" s="394"/>
      <c r="H151" s="224"/>
      <c r="I151" s="196"/>
      <c r="J151" s="196"/>
      <c r="K151" s="196"/>
      <c r="L151" s="196"/>
      <c r="M151" s="155">
        <f>SUM(I151:L151)</f>
        <v>0</v>
      </c>
      <c r="N151" s="263"/>
      <c r="O151" s="104"/>
      <c r="P151" s="86"/>
      <c r="Q151" s="65"/>
      <c r="R151" s="387"/>
      <c r="S151" s="130"/>
      <c r="T151" s="389"/>
      <c r="U151" s="403"/>
      <c r="V151" s="391"/>
      <c r="W151" s="224" t="s">
        <v>206</v>
      </c>
      <c r="X151" s="196"/>
      <c r="Y151" s="196"/>
      <c r="Z151" s="196"/>
      <c r="AA151" s="196">
        <v>100</v>
      </c>
      <c r="AB151" s="196">
        <v>100</v>
      </c>
      <c r="AC151" s="155">
        <f>SUM(X151:AB151)</f>
        <v>200</v>
      </c>
      <c r="AE151" s="95"/>
      <c r="AF151" s="95"/>
      <c r="AG151" s="153"/>
      <c r="AH151" s="9">
        <v>2153.1999999999998</v>
      </c>
    </row>
    <row r="152" spans="1:34" s="5" customFormat="1" ht="60" hidden="1" customHeight="1" x14ac:dyDescent="0.3">
      <c r="A152" s="142"/>
      <c r="B152" s="120"/>
      <c r="C152" s="407"/>
      <c r="D152" s="357"/>
      <c r="E152" s="409"/>
      <c r="F152" s="410"/>
      <c r="G152" s="394"/>
      <c r="H152" s="234"/>
      <c r="I152" s="235"/>
      <c r="J152" s="235"/>
      <c r="K152" s="235"/>
      <c r="L152" s="235"/>
      <c r="M152" s="156">
        <f>SUM(I152:L152)</f>
        <v>0</v>
      </c>
      <c r="N152" s="264"/>
      <c r="O152" s="104"/>
      <c r="P152" s="86"/>
      <c r="Q152" s="65"/>
      <c r="R152" s="387"/>
      <c r="S152" s="130"/>
      <c r="T152" s="389"/>
      <c r="U152" s="403"/>
      <c r="V152" s="391"/>
      <c r="W152" s="234" t="s">
        <v>207</v>
      </c>
      <c r="X152" s="235"/>
      <c r="Y152" s="235"/>
      <c r="Z152" s="235"/>
      <c r="AA152" s="223"/>
      <c r="AB152" s="223"/>
      <c r="AC152" s="156">
        <f>SUM(X152:AB152)</f>
        <v>0</v>
      </c>
      <c r="AE152" s="44"/>
      <c r="AF152" s="44"/>
      <c r="AG152" s="44"/>
    </row>
    <row r="153" spans="1:34" s="9" customFormat="1" ht="43.15" hidden="1" customHeight="1" x14ac:dyDescent="0.3">
      <c r="A153" s="376"/>
      <c r="B153" s="362"/>
      <c r="C153" s="407"/>
      <c r="D153" s="357"/>
      <c r="E153" s="409"/>
      <c r="F153" s="410"/>
      <c r="G153" s="394"/>
      <c r="H153" s="241"/>
      <c r="I153" s="239"/>
      <c r="J153" s="239"/>
      <c r="K153" s="239"/>
      <c r="L153" s="239"/>
      <c r="M153" s="166"/>
      <c r="N153" s="275"/>
      <c r="O153" s="62"/>
      <c r="P153" s="116"/>
      <c r="Q153" s="111"/>
      <c r="R153" s="387"/>
      <c r="S153" s="130"/>
      <c r="T153" s="389"/>
      <c r="U153" s="403"/>
      <c r="V153" s="391"/>
      <c r="W153" s="227" t="s">
        <v>322</v>
      </c>
      <c r="X153" s="252"/>
      <c r="Y153" s="252"/>
      <c r="Z153" s="252"/>
      <c r="AA153" s="228"/>
      <c r="AB153" s="228"/>
      <c r="AC153" s="166"/>
      <c r="AE153" s="30"/>
      <c r="AF153" s="30"/>
      <c r="AG153" s="30"/>
    </row>
    <row r="154" spans="1:34" s="9" customFormat="1" ht="57.6" customHeight="1" x14ac:dyDescent="0.3">
      <c r="A154" s="376"/>
      <c r="B154" s="362"/>
      <c r="C154" s="367"/>
      <c r="D154" s="357"/>
      <c r="E154" s="362"/>
      <c r="F154" s="360"/>
      <c r="G154" s="394"/>
      <c r="H154" s="241"/>
      <c r="I154" s="239"/>
      <c r="J154" s="239"/>
      <c r="K154" s="239"/>
      <c r="L154" s="239"/>
      <c r="M154" s="166"/>
      <c r="N154" s="275"/>
      <c r="O154" s="62"/>
      <c r="P154" s="193"/>
      <c r="Q154" s="191"/>
      <c r="R154" s="387"/>
      <c r="S154" s="195"/>
      <c r="T154" s="389"/>
      <c r="U154" s="192"/>
      <c r="V154" s="391"/>
      <c r="W154" s="227" t="s">
        <v>385</v>
      </c>
      <c r="X154" s="239"/>
      <c r="Y154" s="239"/>
      <c r="Z154" s="239"/>
      <c r="AA154" s="228">
        <v>1</v>
      </c>
      <c r="AB154" s="228">
        <v>1</v>
      </c>
      <c r="AC154" s="166"/>
      <c r="AE154" s="30"/>
      <c r="AF154" s="30"/>
      <c r="AG154" s="30"/>
    </row>
    <row r="155" spans="1:34" s="9" customFormat="1" ht="58.9" hidden="1" customHeight="1" x14ac:dyDescent="0.3">
      <c r="A155" s="376"/>
      <c r="B155" s="362"/>
      <c r="C155" s="119"/>
      <c r="D155" s="357"/>
      <c r="E155" s="120"/>
      <c r="F155" s="360"/>
      <c r="G155" s="394"/>
      <c r="H155" s="245"/>
      <c r="I155" s="226"/>
      <c r="J155" s="226"/>
      <c r="K155" s="226"/>
      <c r="L155" s="226"/>
      <c r="M155" s="167"/>
      <c r="N155" s="279"/>
      <c r="O155" s="62"/>
      <c r="P155" s="116"/>
      <c r="Q155" s="111"/>
      <c r="R155" s="45"/>
      <c r="S155" s="130"/>
      <c r="T155" s="389"/>
      <c r="U155" s="115"/>
      <c r="V155" s="391"/>
      <c r="W155" s="231" t="s">
        <v>370</v>
      </c>
      <c r="X155" s="253"/>
      <c r="Y155" s="253"/>
      <c r="Z155" s="253"/>
      <c r="AA155" s="223">
        <f>AA150*AA153</f>
        <v>0</v>
      </c>
      <c r="AB155" s="223">
        <f>AB150*AB153</f>
        <v>0</v>
      </c>
      <c r="AC155" s="167"/>
      <c r="AE155" s="22"/>
      <c r="AF155" s="22"/>
      <c r="AG155" s="22"/>
    </row>
    <row r="156" spans="1:34" s="9" customFormat="1" ht="84" customHeight="1" x14ac:dyDescent="0.3">
      <c r="A156" s="376"/>
      <c r="B156" s="362"/>
      <c r="C156" s="119"/>
      <c r="D156" s="357"/>
      <c r="E156" s="120"/>
      <c r="F156" s="360"/>
      <c r="G156" s="394"/>
      <c r="H156" s="245"/>
      <c r="I156" s="226"/>
      <c r="J156" s="226"/>
      <c r="K156" s="226"/>
      <c r="L156" s="226"/>
      <c r="M156" s="167"/>
      <c r="N156" s="279"/>
      <c r="O156" s="62"/>
      <c r="P156" s="193"/>
      <c r="Q156" s="191"/>
      <c r="R156" s="45"/>
      <c r="S156" s="195"/>
      <c r="T156" s="191"/>
      <c r="U156" s="192"/>
      <c r="V156" s="391"/>
      <c r="W156" s="229" t="s">
        <v>423</v>
      </c>
      <c r="X156" s="226"/>
      <c r="Y156" s="226"/>
      <c r="Z156" s="226"/>
      <c r="AA156" s="223">
        <f>AA151/AA154</f>
        <v>100</v>
      </c>
      <c r="AB156" s="223">
        <f>AB151/AB154</f>
        <v>100</v>
      </c>
      <c r="AC156" s="167"/>
      <c r="AE156" s="22"/>
      <c r="AF156" s="22"/>
      <c r="AG156" s="22"/>
    </row>
    <row r="157" spans="1:34" s="9" customFormat="1" ht="42" customHeight="1" x14ac:dyDescent="0.3">
      <c r="A157" s="376"/>
      <c r="B157" s="362"/>
      <c r="C157" s="119"/>
      <c r="D157" s="359"/>
      <c r="E157" s="120"/>
      <c r="F157" s="359"/>
      <c r="G157" s="394"/>
      <c r="H157" s="248"/>
      <c r="I157" s="232"/>
      <c r="J157" s="232"/>
      <c r="K157" s="232"/>
      <c r="L157" s="232"/>
      <c r="M157" s="152"/>
      <c r="N157" s="271"/>
      <c r="O157" s="62"/>
      <c r="P157" s="116"/>
      <c r="Q157" s="111"/>
      <c r="R157" s="78"/>
      <c r="S157" s="131"/>
      <c r="T157" s="66"/>
      <c r="U157" s="51"/>
      <c r="V157" s="401"/>
      <c r="W157" s="248" t="s">
        <v>252</v>
      </c>
      <c r="X157" s="232"/>
      <c r="Y157" s="232"/>
      <c r="Z157" s="232"/>
      <c r="AA157" s="233">
        <f>(AA151+AH151)/AH150*100</f>
        <v>1.5587729056323918</v>
      </c>
      <c r="AB157" s="233">
        <f>(AA151+AB151+AH151)/AH150*100</f>
        <v>1.6279533115276694</v>
      </c>
      <c r="AC157" s="152"/>
      <c r="AE157" s="133"/>
      <c r="AF157" s="133"/>
      <c r="AG157" s="133"/>
    </row>
    <row r="158" spans="1:34" s="5" customFormat="1" ht="40.15" customHeight="1" x14ac:dyDescent="0.3">
      <c r="A158" s="142"/>
      <c r="B158" s="120"/>
      <c r="C158" s="119"/>
      <c r="D158" s="359"/>
      <c r="E158" s="120"/>
      <c r="F158" s="359"/>
      <c r="G158" s="394"/>
      <c r="H158" s="242"/>
      <c r="I158" s="226"/>
      <c r="J158" s="226"/>
      <c r="K158" s="226"/>
      <c r="L158" s="226"/>
      <c r="M158" s="160">
        <f>SUM(I158:L158 )</f>
        <v>0</v>
      </c>
      <c r="N158" s="268"/>
      <c r="O158" s="104" t="s">
        <v>14</v>
      </c>
      <c r="P158" s="86"/>
      <c r="Q158" s="65"/>
      <c r="R158" s="386" t="s">
        <v>332</v>
      </c>
      <c r="S158" s="129" t="s">
        <v>274</v>
      </c>
      <c r="T158" s="388" t="s">
        <v>8</v>
      </c>
      <c r="U158" s="402" t="s">
        <v>6</v>
      </c>
      <c r="V158" s="390" t="s">
        <v>469</v>
      </c>
      <c r="W158" s="229" t="s">
        <v>395</v>
      </c>
      <c r="X158" s="223"/>
      <c r="Y158" s="223"/>
      <c r="Z158" s="223"/>
      <c r="AA158" s="223">
        <f>SUM(AA159:AA160)</f>
        <v>100</v>
      </c>
      <c r="AB158" s="223">
        <f>SUM(AB159:AB160)</f>
        <v>100</v>
      </c>
      <c r="AC158" s="155">
        <f>SUM(X158:AB158 )</f>
        <v>200</v>
      </c>
      <c r="AE158" s="1"/>
      <c r="AF158" s="1"/>
      <c r="AG158" s="1"/>
      <c r="AH158" s="5">
        <v>153652.4</v>
      </c>
    </row>
    <row r="159" spans="1:34" s="5" customFormat="1" ht="40.15" hidden="1" customHeight="1" x14ac:dyDescent="0.3">
      <c r="A159" s="142"/>
      <c r="B159" s="120"/>
      <c r="C159" s="119"/>
      <c r="D159" s="359"/>
      <c r="E159" s="120"/>
      <c r="F159" s="359"/>
      <c r="G159" s="394"/>
      <c r="H159" s="224"/>
      <c r="I159" s="196"/>
      <c r="J159" s="196"/>
      <c r="K159" s="196"/>
      <c r="L159" s="196"/>
      <c r="M159" s="155">
        <f>SUM(I159:L159)</f>
        <v>0</v>
      </c>
      <c r="N159" s="263"/>
      <c r="O159" s="104"/>
      <c r="P159" s="86"/>
      <c r="Q159" s="65"/>
      <c r="R159" s="387"/>
      <c r="S159" s="130"/>
      <c r="T159" s="389"/>
      <c r="U159" s="403"/>
      <c r="V159" s="391"/>
      <c r="W159" s="224" t="s">
        <v>206</v>
      </c>
      <c r="X159" s="196"/>
      <c r="Y159" s="196"/>
      <c r="Z159" s="196"/>
      <c r="AA159" s="196">
        <v>100</v>
      </c>
      <c r="AB159" s="196">
        <v>100</v>
      </c>
      <c r="AC159" s="155">
        <f>SUM(X159:AB159)</f>
        <v>200</v>
      </c>
      <c r="AE159" s="95"/>
      <c r="AF159" s="95"/>
      <c r="AG159" s="153"/>
    </row>
    <row r="160" spans="1:34" s="5" customFormat="1" ht="60" hidden="1" customHeight="1" x14ac:dyDescent="0.3">
      <c r="A160" s="142"/>
      <c r="B160" s="120"/>
      <c r="C160" s="119"/>
      <c r="D160" s="359"/>
      <c r="E160" s="120"/>
      <c r="F160" s="359"/>
      <c r="G160" s="394"/>
      <c r="H160" s="234"/>
      <c r="I160" s="235"/>
      <c r="J160" s="235"/>
      <c r="K160" s="235"/>
      <c r="L160" s="235"/>
      <c r="M160" s="156">
        <f>SUM(I160:L160)</f>
        <v>0</v>
      </c>
      <c r="N160" s="264"/>
      <c r="O160" s="104"/>
      <c r="P160" s="86"/>
      <c r="Q160" s="65"/>
      <c r="R160" s="387"/>
      <c r="S160" s="130"/>
      <c r="T160" s="389"/>
      <c r="U160" s="403"/>
      <c r="V160" s="391"/>
      <c r="W160" s="234" t="s">
        <v>207</v>
      </c>
      <c r="X160" s="235"/>
      <c r="Y160" s="235"/>
      <c r="Z160" s="235"/>
      <c r="AA160" s="235"/>
      <c r="AB160" s="235"/>
      <c r="AC160" s="156">
        <f>SUM(X160:AB160)</f>
        <v>0</v>
      </c>
      <c r="AE160" s="44"/>
      <c r="AF160" s="44"/>
      <c r="AG160" s="44"/>
    </row>
    <row r="161" spans="1:34" s="9" customFormat="1" ht="39.6" hidden="1" customHeight="1" x14ac:dyDescent="0.3">
      <c r="A161" s="376"/>
      <c r="B161" s="362"/>
      <c r="C161" s="119"/>
      <c r="D161" s="359"/>
      <c r="E161" s="120"/>
      <c r="F161" s="359"/>
      <c r="G161" s="394"/>
      <c r="H161" s="241"/>
      <c r="I161" s="239"/>
      <c r="J161" s="239"/>
      <c r="K161" s="239"/>
      <c r="L161" s="239"/>
      <c r="M161" s="166"/>
      <c r="N161" s="275"/>
      <c r="O161" s="62"/>
      <c r="P161" s="116"/>
      <c r="Q161" s="111"/>
      <c r="R161" s="387"/>
      <c r="S161" s="130"/>
      <c r="T161" s="389"/>
      <c r="U161" s="403"/>
      <c r="V161" s="391"/>
      <c r="W161" s="227" t="s">
        <v>335</v>
      </c>
      <c r="X161" s="252"/>
      <c r="Y161" s="252"/>
      <c r="Z161" s="252"/>
      <c r="AA161" s="228"/>
      <c r="AB161" s="228"/>
      <c r="AC161" s="166"/>
      <c r="AE161" s="30"/>
      <c r="AF161" s="30"/>
      <c r="AG161" s="30"/>
      <c r="AH161" s="9">
        <v>2130</v>
      </c>
    </row>
    <row r="162" spans="1:34" s="9" customFormat="1" ht="57" customHeight="1" x14ac:dyDescent="0.3">
      <c r="A162" s="376"/>
      <c r="B162" s="362"/>
      <c r="C162" s="119"/>
      <c r="D162" s="359"/>
      <c r="E162" s="120"/>
      <c r="F162" s="359"/>
      <c r="G162" s="394"/>
      <c r="H162" s="241"/>
      <c r="I162" s="239"/>
      <c r="J162" s="239"/>
      <c r="K162" s="239"/>
      <c r="L162" s="239"/>
      <c r="M162" s="166"/>
      <c r="N162" s="275"/>
      <c r="O162" s="62"/>
      <c r="P162" s="193"/>
      <c r="Q162" s="191"/>
      <c r="R162" s="387"/>
      <c r="S162" s="195"/>
      <c r="T162" s="389"/>
      <c r="U162" s="192"/>
      <c r="V162" s="391"/>
      <c r="W162" s="227" t="s">
        <v>385</v>
      </c>
      <c r="X162" s="239"/>
      <c r="Y162" s="239"/>
      <c r="Z162" s="239"/>
      <c r="AA162" s="228">
        <v>1</v>
      </c>
      <c r="AB162" s="228">
        <v>1</v>
      </c>
      <c r="AC162" s="166"/>
      <c r="AE162" s="30"/>
      <c r="AF162" s="30"/>
      <c r="AG162" s="30"/>
    </row>
    <row r="163" spans="1:34" s="9" customFormat="1" ht="58.9" hidden="1" customHeight="1" x14ac:dyDescent="0.3">
      <c r="A163" s="376"/>
      <c r="B163" s="362"/>
      <c r="C163" s="119"/>
      <c r="D163" s="359"/>
      <c r="E163" s="120"/>
      <c r="F163" s="359"/>
      <c r="G163" s="394"/>
      <c r="H163" s="245"/>
      <c r="I163" s="226"/>
      <c r="J163" s="226"/>
      <c r="K163" s="226"/>
      <c r="L163" s="226"/>
      <c r="M163" s="167"/>
      <c r="N163" s="279"/>
      <c r="O163" s="62"/>
      <c r="P163" s="116"/>
      <c r="Q163" s="111"/>
      <c r="R163" s="45"/>
      <c r="S163" s="130"/>
      <c r="T163" s="389"/>
      <c r="U163" s="115"/>
      <c r="V163" s="391"/>
      <c r="W163" s="231" t="s">
        <v>370</v>
      </c>
      <c r="X163" s="253"/>
      <c r="Y163" s="253"/>
      <c r="Z163" s="253"/>
      <c r="AA163" s="223" t="e">
        <f>AA158/AA161</f>
        <v>#DIV/0!</v>
      </c>
      <c r="AB163" s="223" t="e">
        <f>AB158/AB161</f>
        <v>#DIV/0!</v>
      </c>
      <c r="AC163" s="167"/>
      <c r="AE163" s="22"/>
      <c r="AF163" s="22"/>
      <c r="AG163" s="22"/>
    </row>
    <row r="164" spans="1:34" s="9" customFormat="1" ht="96.75" customHeight="1" x14ac:dyDescent="0.3">
      <c r="A164" s="376"/>
      <c r="B164" s="362"/>
      <c r="C164" s="119"/>
      <c r="D164" s="359"/>
      <c r="E164" s="120"/>
      <c r="F164" s="359"/>
      <c r="G164" s="394"/>
      <c r="H164" s="245"/>
      <c r="I164" s="226"/>
      <c r="J164" s="226"/>
      <c r="K164" s="226"/>
      <c r="L164" s="226"/>
      <c r="M164" s="167"/>
      <c r="N164" s="279"/>
      <c r="O164" s="62"/>
      <c r="P164" s="193"/>
      <c r="Q164" s="191"/>
      <c r="R164" s="45"/>
      <c r="S164" s="195"/>
      <c r="T164" s="191"/>
      <c r="U164" s="192"/>
      <c r="V164" s="391"/>
      <c r="W164" s="229" t="s">
        <v>423</v>
      </c>
      <c r="X164" s="226"/>
      <c r="Y164" s="226"/>
      <c r="Z164" s="226"/>
      <c r="AA164" s="223">
        <f>AA158/AA162</f>
        <v>100</v>
      </c>
      <c r="AB164" s="223">
        <f>AB158/AB162</f>
        <v>100</v>
      </c>
      <c r="AC164" s="167"/>
      <c r="AE164" s="22"/>
      <c r="AF164" s="22"/>
      <c r="AG164" s="22"/>
    </row>
    <row r="165" spans="1:34" s="9" customFormat="1" ht="40.9" customHeight="1" x14ac:dyDescent="0.3">
      <c r="A165" s="376"/>
      <c r="B165" s="362"/>
      <c r="C165" s="119"/>
      <c r="D165" s="359"/>
      <c r="E165" s="120"/>
      <c r="F165" s="359"/>
      <c r="G165" s="394"/>
      <c r="H165" s="248"/>
      <c r="I165" s="232"/>
      <c r="J165" s="232"/>
      <c r="K165" s="232"/>
      <c r="L165" s="232"/>
      <c r="M165" s="152"/>
      <c r="N165" s="271"/>
      <c r="O165" s="62"/>
      <c r="P165" s="116"/>
      <c r="Q165" s="111"/>
      <c r="R165" s="78"/>
      <c r="S165" s="131"/>
      <c r="T165" s="66"/>
      <c r="U165" s="51"/>
      <c r="V165" s="401"/>
      <c r="W165" s="248" t="s">
        <v>252</v>
      </c>
      <c r="X165" s="232"/>
      <c r="Y165" s="232"/>
      <c r="Z165" s="232"/>
      <c r="AA165" s="233">
        <f>(AA159+AH161)/AH158*100</f>
        <v>1.4513278022341336</v>
      </c>
      <c r="AB165" s="233">
        <f>(AA159+AB159+AH161)/AH158*100</f>
        <v>1.5164097664598797</v>
      </c>
      <c r="AC165" s="152"/>
      <c r="AE165" s="133"/>
      <c r="AF165" s="133"/>
      <c r="AG165" s="133"/>
    </row>
    <row r="166" spans="1:34" s="9" customFormat="1" ht="40.15" hidden="1" customHeight="1" x14ac:dyDescent="0.3">
      <c r="A166" s="142"/>
      <c r="B166" s="120"/>
      <c r="C166" s="119"/>
      <c r="D166" s="359"/>
      <c r="E166" s="120"/>
      <c r="F166" s="359"/>
      <c r="G166" s="394"/>
      <c r="H166" s="224"/>
      <c r="I166" s="196"/>
      <c r="J166" s="196"/>
      <c r="K166" s="196"/>
      <c r="L166" s="196"/>
      <c r="M166" s="155">
        <f>SUM(I166:L166)</f>
        <v>0</v>
      </c>
      <c r="N166" s="263"/>
      <c r="O166" s="104" t="s">
        <v>114</v>
      </c>
      <c r="P166" s="86"/>
      <c r="Q166" s="65"/>
      <c r="R166" s="386" t="s">
        <v>333</v>
      </c>
      <c r="S166" s="129">
        <v>2023</v>
      </c>
      <c r="T166" s="402" t="s">
        <v>8</v>
      </c>
      <c r="U166" s="124" t="s">
        <v>6</v>
      </c>
      <c r="V166" s="390" t="s">
        <v>351</v>
      </c>
      <c r="W166" s="231" t="s">
        <v>281</v>
      </c>
      <c r="X166" s="223"/>
      <c r="Y166" s="223"/>
      <c r="Z166" s="223"/>
      <c r="AA166" s="223"/>
      <c r="AB166" s="223"/>
      <c r="AC166" s="155">
        <f>SUM(X166:AB166)</f>
        <v>0</v>
      </c>
      <c r="AE166" s="95"/>
      <c r="AF166" s="95"/>
      <c r="AG166" s="95"/>
    </row>
    <row r="167" spans="1:34" s="9" customFormat="1" ht="40.15" hidden="1" customHeight="1" x14ac:dyDescent="0.3">
      <c r="A167" s="142"/>
      <c r="B167" s="120"/>
      <c r="C167" s="119"/>
      <c r="D167" s="357"/>
      <c r="E167" s="120"/>
      <c r="F167" s="363"/>
      <c r="G167" s="394"/>
      <c r="H167" s="241"/>
      <c r="I167" s="237"/>
      <c r="J167" s="237"/>
      <c r="K167" s="237"/>
      <c r="L167" s="237"/>
      <c r="M167" s="161"/>
      <c r="N167" s="282"/>
      <c r="O167" s="40"/>
      <c r="P167" s="86"/>
      <c r="Q167" s="65"/>
      <c r="R167" s="387"/>
      <c r="S167" s="130"/>
      <c r="T167" s="403"/>
      <c r="U167" s="125"/>
      <c r="V167" s="391"/>
      <c r="W167" s="241" t="s">
        <v>253</v>
      </c>
      <c r="X167" s="237"/>
      <c r="Y167" s="237"/>
      <c r="Z167" s="237"/>
      <c r="AA167" s="237"/>
      <c r="AB167" s="237"/>
      <c r="AC167" s="161"/>
      <c r="AE167" s="21"/>
      <c r="AF167" s="21"/>
      <c r="AG167" s="21"/>
    </row>
    <row r="168" spans="1:34" s="9" customFormat="1" ht="58.9" hidden="1" customHeight="1" x14ac:dyDescent="0.3">
      <c r="A168" s="142"/>
      <c r="B168" s="120"/>
      <c r="C168" s="119"/>
      <c r="D168" s="357"/>
      <c r="E168" s="359"/>
      <c r="F168" s="363"/>
      <c r="G168" s="366"/>
      <c r="H168" s="245"/>
      <c r="I168" s="239"/>
      <c r="J168" s="239"/>
      <c r="K168" s="239"/>
      <c r="L168" s="239"/>
      <c r="M168" s="162"/>
      <c r="N168" s="287"/>
      <c r="O168" s="40"/>
      <c r="P168" s="86"/>
      <c r="Q168" s="65"/>
      <c r="R168" s="45"/>
      <c r="S168" s="130"/>
      <c r="T168" s="403"/>
      <c r="U168" s="125"/>
      <c r="V168" s="391"/>
      <c r="W168" s="245" t="s">
        <v>254</v>
      </c>
      <c r="X168" s="239"/>
      <c r="Y168" s="239"/>
      <c r="Z168" s="239"/>
      <c r="AA168" s="239"/>
      <c r="AB168" s="239"/>
      <c r="AC168" s="162"/>
      <c r="AE168" s="31"/>
      <c r="AF168" s="31"/>
      <c r="AG168" s="31"/>
    </row>
    <row r="169" spans="1:34" s="9" customFormat="1" ht="115.15" hidden="1" customHeight="1" x14ac:dyDescent="0.3">
      <c r="A169" s="142"/>
      <c r="B169" s="120"/>
      <c r="C169" s="119"/>
      <c r="D169" s="357"/>
      <c r="E169" s="359"/>
      <c r="F169" s="363"/>
      <c r="G169" s="366"/>
      <c r="H169" s="229"/>
      <c r="I169" s="232"/>
      <c r="J169" s="232"/>
      <c r="K169" s="232"/>
      <c r="L169" s="232"/>
      <c r="M169" s="152"/>
      <c r="N169" s="272"/>
      <c r="O169" s="41"/>
      <c r="P169" s="86"/>
      <c r="Q169" s="65"/>
      <c r="R169" s="78"/>
      <c r="S169" s="131"/>
      <c r="T169" s="89"/>
      <c r="U169" s="126"/>
      <c r="V169" s="77"/>
      <c r="W169" s="229" t="s">
        <v>311</v>
      </c>
      <c r="X169" s="232"/>
      <c r="Y169" s="232"/>
      <c r="Z169" s="232"/>
      <c r="AA169" s="232"/>
      <c r="AB169" s="232"/>
      <c r="AC169" s="152"/>
      <c r="AE169" s="133"/>
      <c r="AF169" s="133"/>
      <c r="AG169" s="133"/>
    </row>
    <row r="170" spans="1:34" s="9" customFormat="1" ht="40.15" customHeight="1" x14ac:dyDescent="0.3">
      <c r="A170" s="142"/>
      <c r="B170" s="120"/>
      <c r="C170" s="119"/>
      <c r="D170" s="359"/>
      <c r="E170" s="120"/>
      <c r="F170" s="359"/>
      <c r="G170" s="394"/>
      <c r="H170" s="224"/>
      <c r="I170" s="196"/>
      <c r="J170" s="196"/>
      <c r="K170" s="196"/>
      <c r="L170" s="196"/>
      <c r="M170" s="155">
        <f>SUM(I170:L170)</f>
        <v>0</v>
      </c>
      <c r="N170" s="263"/>
      <c r="O170" s="104" t="s">
        <v>114</v>
      </c>
      <c r="P170" s="86"/>
      <c r="Q170" s="65"/>
      <c r="R170" s="386" t="s">
        <v>357</v>
      </c>
      <c r="S170" s="303" t="s">
        <v>274</v>
      </c>
      <c r="T170" s="402" t="s">
        <v>180</v>
      </c>
      <c r="U170" s="305" t="s">
        <v>6</v>
      </c>
      <c r="V170" s="390" t="s">
        <v>470</v>
      </c>
      <c r="W170" s="231" t="s">
        <v>397</v>
      </c>
      <c r="X170" s="223"/>
      <c r="Y170" s="223"/>
      <c r="Z170" s="223"/>
      <c r="AA170" s="223">
        <v>38503.4</v>
      </c>
      <c r="AB170" s="223">
        <v>45581.2</v>
      </c>
      <c r="AC170" s="155">
        <f>SUM(X170:AB170)</f>
        <v>84084.6</v>
      </c>
      <c r="AE170" s="95"/>
      <c r="AF170" s="95"/>
      <c r="AG170" s="95"/>
    </row>
    <row r="171" spans="1:34" s="9" customFormat="1" ht="40.15" hidden="1" customHeight="1" x14ac:dyDescent="0.3">
      <c r="A171" s="142"/>
      <c r="B171" s="120"/>
      <c r="C171" s="119"/>
      <c r="D171" s="359"/>
      <c r="E171" s="120"/>
      <c r="F171" s="359"/>
      <c r="G171" s="394"/>
      <c r="H171" s="224"/>
      <c r="I171" s="196"/>
      <c r="J171" s="196"/>
      <c r="K171" s="196"/>
      <c r="L171" s="196"/>
      <c r="M171" s="155"/>
      <c r="N171" s="281"/>
      <c r="O171" s="320"/>
      <c r="P171" s="86"/>
      <c r="Q171" s="65"/>
      <c r="R171" s="387"/>
      <c r="S171" s="317"/>
      <c r="T171" s="403"/>
      <c r="U171" s="318"/>
      <c r="V171" s="391"/>
      <c r="W171" s="333"/>
      <c r="X171" s="334"/>
      <c r="Y171" s="334"/>
      <c r="Z171" s="334"/>
      <c r="AA171" s="334">
        <f>SUM(AA172:AA174)</f>
        <v>38502.899999999994</v>
      </c>
      <c r="AB171" s="334">
        <f>SUM(AB172:AB174)</f>
        <v>45581</v>
      </c>
      <c r="AC171" s="155"/>
      <c r="AE171" s="95"/>
      <c r="AF171" s="95"/>
      <c r="AG171" s="95"/>
    </row>
    <row r="172" spans="1:34" s="9" customFormat="1" ht="40.15" hidden="1" customHeight="1" x14ac:dyDescent="0.3">
      <c r="A172" s="142"/>
      <c r="B172" s="120"/>
      <c r="C172" s="119"/>
      <c r="D172" s="359"/>
      <c r="E172" s="120"/>
      <c r="F172" s="359"/>
      <c r="G172" s="394"/>
      <c r="H172" s="224"/>
      <c r="I172" s="196"/>
      <c r="J172" s="196"/>
      <c r="K172" s="196"/>
      <c r="L172" s="196"/>
      <c r="M172" s="155"/>
      <c r="N172" s="281"/>
      <c r="O172" s="314"/>
      <c r="P172" s="86"/>
      <c r="Q172" s="65"/>
      <c r="R172" s="387"/>
      <c r="S172" s="312"/>
      <c r="T172" s="403"/>
      <c r="U172" s="313"/>
      <c r="V172" s="391"/>
      <c r="W172" s="335" t="s">
        <v>358</v>
      </c>
      <c r="X172" s="334"/>
      <c r="Y172" s="334"/>
      <c r="Z172" s="334"/>
      <c r="AA172" s="336">
        <f t="shared" ref="AA172:AB174" si="62">AA175*AA178</f>
        <v>30131.199999999997</v>
      </c>
      <c r="AB172" s="336">
        <f t="shared" si="62"/>
        <v>36281</v>
      </c>
      <c r="AC172" s="155"/>
      <c r="AE172" s="95"/>
      <c r="AF172" s="95"/>
      <c r="AG172" s="95"/>
    </row>
    <row r="173" spans="1:34" s="9" customFormat="1" ht="40.15" hidden="1" customHeight="1" x14ac:dyDescent="0.3">
      <c r="A173" s="142"/>
      <c r="B173" s="120"/>
      <c r="C173" s="119"/>
      <c r="D173" s="359"/>
      <c r="E173" s="120"/>
      <c r="F173" s="359"/>
      <c r="G173" s="394"/>
      <c r="H173" s="224"/>
      <c r="I173" s="196"/>
      <c r="J173" s="196"/>
      <c r="K173" s="196"/>
      <c r="L173" s="196"/>
      <c r="M173" s="155"/>
      <c r="N173" s="281"/>
      <c r="O173" s="314"/>
      <c r="P173" s="86"/>
      <c r="Q173" s="65"/>
      <c r="R173" s="387"/>
      <c r="S173" s="312"/>
      <c r="T173" s="403"/>
      <c r="U173" s="313"/>
      <c r="V173" s="391"/>
      <c r="W173" s="335" t="s">
        <v>359</v>
      </c>
      <c r="X173" s="334"/>
      <c r="Y173" s="334"/>
      <c r="Z173" s="334"/>
      <c r="AA173" s="336">
        <f t="shared" si="62"/>
        <v>2400</v>
      </c>
      <c r="AB173" s="336">
        <f t="shared" si="62"/>
        <v>2400</v>
      </c>
      <c r="AC173" s="155"/>
      <c r="AE173" s="95"/>
      <c r="AF173" s="95"/>
      <c r="AG173" s="95"/>
    </row>
    <row r="174" spans="1:34" s="9" customFormat="1" ht="25.9" hidden="1" customHeight="1" x14ac:dyDescent="0.3">
      <c r="A174" s="142"/>
      <c r="B174" s="120"/>
      <c r="C174" s="119"/>
      <c r="D174" s="359"/>
      <c r="E174" s="120"/>
      <c r="F174" s="359"/>
      <c r="G174" s="394"/>
      <c r="H174" s="224"/>
      <c r="I174" s="196"/>
      <c r="J174" s="196"/>
      <c r="K174" s="196"/>
      <c r="L174" s="196"/>
      <c r="M174" s="155"/>
      <c r="N174" s="281"/>
      <c r="O174" s="314"/>
      <c r="P174" s="86"/>
      <c r="Q174" s="65"/>
      <c r="R174" s="387"/>
      <c r="S174" s="312"/>
      <c r="T174" s="403"/>
      <c r="U174" s="313"/>
      <c r="V174" s="391"/>
      <c r="W174" s="335" t="s">
        <v>360</v>
      </c>
      <c r="X174" s="334"/>
      <c r="Y174" s="334"/>
      <c r="Z174" s="334"/>
      <c r="AA174" s="336">
        <f t="shared" si="62"/>
        <v>5971.7000000000007</v>
      </c>
      <c r="AB174" s="336">
        <f t="shared" si="62"/>
        <v>6900</v>
      </c>
      <c r="AC174" s="155"/>
      <c r="AE174" s="95"/>
      <c r="AF174" s="95"/>
      <c r="AG174" s="95"/>
    </row>
    <row r="175" spans="1:34" s="9" customFormat="1" ht="130.5" customHeight="1" x14ac:dyDescent="0.3">
      <c r="A175" s="142"/>
      <c r="B175" s="120"/>
      <c r="C175" s="119"/>
      <c r="D175" s="357"/>
      <c r="E175" s="120"/>
      <c r="F175" s="363"/>
      <c r="G175" s="394"/>
      <c r="H175" s="241"/>
      <c r="I175" s="237"/>
      <c r="J175" s="237"/>
      <c r="K175" s="237"/>
      <c r="L175" s="237"/>
      <c r="M175" s="161"/>
      <c r="N175" s="282"/>
      <c r="O175" s="40"/>
      <c r="P175" s="86"/>
      <c r="Q175" s="65"/>
      <c r="R175" s="387"/>
      <c r="S175" s="304"/>
      <c r="T175" s="403"/>
      <c r="U175" s="306"/>
      <c r="V175" s="391"/>
      <c r="W175" s="241" t="s">
        <v>373</v>
      </c>
      <c r="X175" s="237"/>
      <c r="Y175" s="237"/>
      <c r="Z175" s="237"/>
      <c r="AA175" s="237">
        <v>704</v>
      </c>
      <c r="AB175" s="237">
        <v>730</v>
      </c>
      <c r="AC175" s="161"/>
      <c r="AE175" s="21"/>
      <c r="AF175" s="21"/>
      <c r="AG175" s="21"/>
    </row>
    <row r="176" spans="1:34" s="9" customFormat="1" ht="38.450000000000003" customHeight="1" x14ac:dyDescent="0.3">
      <c r="A176" s="142"/>
      <c r="B176" s="120"/>
      <c r="C176" s="119"/>
      <c r="D176" s="357"/>
      <c r="E176" s="120"/>
      <c r="F176" s="363"/>
      <c r="G176" s="365"/>
      <c r="H176" s="241"/>
      <c r="I176" s="237"/>
      <c r="J176" s="237"/>
      <c r="K176" s="237"/>
      <c r="L176" s="237"/>
      <c r="M176" s="161"/>
      <c r="N176" s="282"/>
      <c r="O176" s="40"/>
      <c r="P176" s="86"/>
      <c r="Q176" s="65"/>
      <c r="R176" s="321"/>
      <c r="S176" s="310"/>
      <c r="T176" s="403"/>
      <c r="U176" s="311"/>
      <c r="V176" s="391"/>
      <c r="W176" s="241" t="s">
        <v>361</v>
      </c>
      <c r="X176" s="237"/>
      <c r="Y176" s="237"/>
      <c r="Z176" s="237"/>
      <c r="AA176" s="237">
        <v>3</v>
      </c>
      <c r="AB176" s="237">
        <v>3</v>
      </c>
      <c r="AC176" s="161"/>
      <c r="AE176" s="21"/>
      <c r="AF176" s="21"/>
      <c r="AG176" s="21"/>
    </row>
    <row r="177" spans="1:33" s="9" customFormat="1" ht="58.15" customHeight="1" x14ac:dyDescent="0.3">
      <c r="A177" s="142"/>
      <c r="B177" s="120"/>
      <c r="C177" s="119"/>
      <c r="D177" s="357"/>
      <c r="E177" s="120"/>
      <c r="F177" s="363"/>
      <c r="G177" s="365"/>
      <c r="H177" s="241"/>
      <c r="I177" s="237"/>
      <c r="J177" s="237"/>
      <c r="K177" s="237"/>
      <c r="L177" s="237"/>
      <c r="M177" s="161"/>
      <c r="N177" s="282"/>
      <c r="O177" s="40"/>
      <c r="P177" s="86"/>
      <c r="Q177" s="65"/>
      <c r="R177" s="321"/>
      <c r="S177" s="310"/>
      <c r="T177" s="403"/>
      <c r="U177" s="311"/>
      <c r="V177" s="391"/>
      <c r="W177" s="241" t="s">
        <v>363</v>
      </c>
      <c r="X177" s="237"/>
      <c r="Y177" s="237"/>
      <c r="Z177" s="237"/>
      <c r="AA177" s="237">
        <v>449</v>
      </c>
      <c r="AB177" s="237">
        <v>500</v>
      </c>
      <c r="AC177" s="161"/>
      <c r="AE177" s="21"/>
      <c r="AF177" s="21"/>
      <c r="AG177" s="21"/>
    </row>
    <row r="178" spans="1:33" s="9" customFormat="1" ht="152.25" customHeight="1" x14ac:dyDescent="0.3">
      <c r="A178" s="142"/>
      <c r="B178" s="120"/>
      <c r="C178" s="119"/>
      <c r="D178" s="357"/>
      <c r="E178" s="359"/>
      <c r="F178" s="363"/>
      <c r="G178" s="366"/>
      <c r="H178" s="245"/>
      <c r="I178" s="239"/>
      <c r="J178" s="239"/>
      <c r="K178" s="239"/>
      <c r="L178" s="239"/>
      <c r="M178" s="162"/>
      <c r="N178" s="287"/>
      <c r="O178" s="40"/>
      <c r="P178" s="86"/>
      <c r="Q178" s="65"/>
      <c r="R178" s="45"/>
      <c r="S178" s="304"/>
      <c r="T178" s="403"/>
      <c r="U178" s="306"/>
      <c r="V178" s="391"/>
      <c r="W178" s="245" t="s">
        <v>424</v>
      </c>
      <c r="X178" s="239"/>
      <c r="Y178" s="239"/>
      <c r="Z178" s="239"/>
      <c r="AA178" s="239">
        <v>42.8</v>
      </c>
      <c r="AB178" s="226">
        <v>49.7</v>
      </c>
      <c r="AC178" s="162"/>
      <c r="AE178" s="31"/>
      <c r="AF178" s="31"/>
      <c r="AG178" s="31"/>
    </row>
    <row r="179" spans="1:33" s="9" customFormat="1" ht="86.25" customHeight="1" x14ac:dyDescent="0.3">
      <c r="A179" s="142"/>
      <c r="B179" s="120"/>
      <c r="C179" s="119"/>
      <c r="D179" s="357"/>
      <c r="E179" s="359"/>
      <c r="F179" s="363"/>
      <c r="G179" s="366"/>
      <c r="H179" s="245"/>
      <c r="I179" s="239"/>
      <c r="J179" s="239"/>
      <c r="K179" s="239"/>
      <c r="L179" s="239"/>
      <c r="M179" s="162"/>
      <c r="N179" s="287"/>
      <c r="O179" s="40"/>
      <c r="P179" s="86"/>
      <c r="Q179" s="65"/>
      <c r="R179" s="45"/>
      <c r="S179" s="310"/>
      <c r="T179" s="309"/>
      <c r="U179" s="311"/>
      <c r="V179" s="308"/>
      <c r="W179" s="242" t="s">
        <v>445</v>
      </c>
      <c r="X179" s="239"/>
      <c r="Y179" s="239"/>
      <c r="Z179" s="239"/>
      <c r="AA179" s="226">
        <v>800</v>
      </c>
      <c r="AB179" s="226">
        <v>800</v>
      </c>
      <c r="AC179" s="162"/>
      <c r="AE179" s="31"/>
      <c r="AF179" s="31"/>
      <c r="AG179" s="31"/>
    </row>
    <row r="180" spans="1:33" s="9" customFormat="1" ht="78" customHeight="1" x14ac:dyDescent="0.3">
      <c r="A180" s="142"/>
      <c r="B180" s="120"/>
      <c r="C180" s="119"/>
      <c r="D180" s="357"/>
      <c r="E180" s="359"/>
      <c r="F180" s="363"/>
      <c r="G180" s="366"/>
      <c r="H180" s="245"/>
      <c r="I180" s="239"/>
      <c r="J180" s="239"/>
      <c r="K180" s="239"/>
      <c r="L180" s="239"/>
      <c r="M180" s="162"/>
      <c r="N180" s="287"/>
      <c r="O180" s="40"/>
      <c r="P180" s="86"/>
      <c r="Q180" s="65"/>
      <c r="R180" s="45"/>
      <c r="S180" s="310"/>
      <c r="T180" s="309"/>
      <c r="U180" s="311"/>
      <c r="V180" s="308"/>
      <c r="W180" s="242" t="s">
        <v>425</v>
      </c>
      <c r="X180" s="239"/>
      <c r="Y180" s="239"/>
      <c r="Z180" s="239"/>
      <c r="AA180" s="239">
        <v>13.3</v>
      </c>
      <c r="AB180" s="239">
        <v>13.8</v>
      </c>
      <c r="AC180" s="162"/>
      <c r="AE180" s="31"/>
      <c r="AF180" s="31"/>
      <c r="AG180" s="31"/>
    </row>
    <row r="181" spans="1:33" s="9" customFormat="1" ht="186" customHeight="1" x14ac:dyDescent="0.3">
      <c r="A181" s="142"/>
      <c r="B181" s="120"/>
      <c r="C181" s="119"/>
      <c r="D181" s="359"/>
      <c r="E181" s="359"/>
      <c r="F181" s="361"/>
      <c r="G181" s="366"/>
      <c r="H181" s="229"/>
      <c r="I181" s="232"/>
      <c r="J181" s="232"/>
      <c r="K181" s="232"/>
      <c r="L181" s="232"/>
      <c r="M181" s="152"/>
      <c r="N181" s="272"/>
      <c r="O181" s="41"/>
      <c r="P181" s="86"/>
      <c r="Q181" s="65"/>
      <c r="R181" s="45"/>
      <c r="S181" s="310"/>
      <c r="T181" s="88"/>
      <c r="U181" s="311"/>
      <c r="V181" s="76"/>
      <c r="W181" s="229" t="s">
        <v>444</v>
      </c>
      <c r="X181" s="232"/>
      <c r="Y181" s="232"/>
      <c r="Z181" s="232"/>
      <c r="AA181" s="232">
        <v>100</v>
      </c>
      <c r="AB181" s="232">
        <v>100</v>
      </c>
      <c r="AC181" s="152"/>
      <c r="AE181" s="133"/>
      <c r="AF181" s="133"/>
      <c r="AG181" s="133"/>
    </row>
    <row r="182" spans="1:33" s="9" customFormat="1" ht="66.75" customHeight="1" x14ac:dyDescent="0.3">
      <c r="A182" s="142"/>
      <c r="B182" s="120"/>
      <c r="C182" s="119"/>
      <c r="D182" s="359"/>
      <c r="E182" s="359"/>
      <c r="F182" s="361"/>
      <c r="G182" s="366"/>
      <c r="H182" s="229"/>
      <c r="I182" s="232"/>
      <c r="J182" s="232"/>
      <c r="K182" s="232"/>
      <c r="L182" s="232"/>
      <c r="M182" s="152"/>
      <c r="N182" s="272"/>
      <c r="O182" s="41"/>
      <c r="P182" s="86"/>
      <c r="Q182" s="65"/>
      <c r="R182" s="45"/>
      <c r="S182" s="310"/>
      <c r="T182" s="88"/>
      <c r="U182" s="311"/>
      <c r="V182" s="76"/>
      <c r="W182" s="229" t="s">
        <v>362</v>
      </c>
      <c r="X182" s="232"/>
      <c r="Y182" s="232"/>
      <c r="Z182" s="232"/>
      <c r="AA182" s="232">
        <v>50</v>
      </c>
      <c r="AB182" s="232">
        <v>70</v>
      </c>
      <c r="AC182" s="152"/>
      <c r="AE182" s="133"/>
      <c r="AF182" s="133"/>
      <c r="AG182" s="133"/>
    </row>
    <row r="183" spans="1:33" s="9" customFormat="1" ht="106.5" customHeight="1" x14ac:dyDescent="0.3">
      <c r="A183" s="142"/>
      <c r="B183" s="120"/>
      <c r="C183" s="119"/>
      <c r="D183" s="357"/>
      <c r="E183" s="359"/>
      <c r="F183" s="363"/>
      <c r="G183" s="366"/>
      <c r="H183" s="229"/>
      <c r="I183" s="232"/>
      <c r="J183" s="232"/>
      <c r="K183" s="232"/>
      <c r="L183" s="232"/>
      <c r="M183" s="152"/>
      <c r="N183" s="272"/>
      <c r="O183" s="41"/>
      <c r="P183" s="86"/>
      <c r="Q183" s="65"/>
      <c r="R183" s="45"/>
      <c r="S183" s="310"/>
      <c r="T183" s="88"/>
      <c r="U183" s="311"/>
      <c r="V183" s="76"/>
      <c r="W183" s="229" t="s">
        <v>364</v>
      </c>
      <c r="X183" s="232"/>
      <c r="Y183" s="232"/>
      <c r="Z183" s="232"/>
      <c r="AA183" s="232">
        <v>100</v>
      </c>
      <c r="AB183" s="232">
        <v>100</v>
      </c>
      <c r="AC183" s="152"/>
      <c r="AE183" s="133"/>
      <c r="AF183" s="133"/>
      <c r="AG183" s="133"/>
    </row>
    <row r="184" spans="1:33" s="5" customFormat="1" ht="40.15" customHeight="1" x14ac:dyDescent="0.3">
      <c r="A184" s="142"/>
      <c r="B184" s="409" t="s">
        <v>179</v>
      </c>
      <c r="C184" s="407" t="s">
        <v>115</v>
      </c>
      <c r="D184" s="357" t="s">
        <v>10</v>
      </c>
      <c r="E184" s="409" t="s">
        <v>30</v>
      </c>
      <c r="F184" s="363" t="s">
        <v>6</v>
      </c>
      <c r="G184" s="394" t="s">
        <v>507</v>
      </c>
      <c r="H184" s="231" t="s">
        <v>281</v>
      </c>
      <c r="I184" s="223">
        <v>2100</v>
      </c>
      <c r="J184" s="223">
        <v>2200</v>
      </c>
      <c r="K184" s="223">
        <v>2300</v>
      </c>
      <c r="L184" s="223"/>
      <c r="M184" s="155">
        <f>SUM(I184:L184)</f>
        <v>6600</v>
      </c>
      <c r="N184" s="263">
        <f>SUM(I184:K184)</f>
        <v>6600</v>
      </c>
      <c r="O184" s="50" t="s">
        <v>116</v>
      </c>
      <c r="P184" s="86"/>
      <c r="Q184" s="388" t="s">
        <v>179</v>
      </c>
      <c r="R184" s="392" t="s">
        <v>319</v>
      </c>
      <c r="S184" s="129" t="s">
        <v>10</v>
      </c>
      <c r="T184" s="388" t="s">
        <v>30</v>
      </c>
      <c r="U184" s="124" t="s">
        <v>6</v>
      </c>
      <c r="V184" s="390" t="s">
        <v>471</v>
      </c>
      <c r="W184" s="231" t="s">
        <v>397</v>
      </c>
      <c r="X184" s="223">
        <v>2100</v>
      </c>
      <c r="Y184" s="223">
        <v>2200</v>
      </c>
      <c r="Z184" s="223">
        <v>2300</v>
      </c>
      <c r="AA184" s="223"/>
      <c r="AB184" s="223"/>
      <c r="AC184" s="155">
        <f>SUM(X184:AB184)</f>
        <v>6600</v>
      </c>
      <c r="AE184" s="1">
        <v>0</v>
      </c>
      <c r="AF184" s="1">
        <v>0</v>
      </c>
      <c r="AG184" s="1">
        <v>0</v>
      </c>
    </row>
    <row r="185" spans="1:33" s="5" customFormat="1" ht="40.15" hidden="1" customHeight="1" x14ac:dyDescent="0.3">
      <c r="A185" s="142"/>
      <c r="B185" s="409"/>
      <c r="C185" s="407"/>
      <c r="D185" s="357"/>
      <c r="E185" s="409"/>
      <c r="F185" s="363"/>
      <c r="G185" s="394"/>
      <c r="H185" s="231"/>
      <c r="I185" s="223"/>
      <c r="J185" s="223"/>
      <c r="K185" s="223"/>
      <c r="L185" s="223"/>
      <c r="M185" s="155"/>
      <c r="N185" s="281"/>
      <c r="O185" s="302"/>
      <c r="P185" s="86"/>
      <c r="Q185" s="389"/>
      <c r="R185" s="393"/>
      <c r="S185" s="300"/>
      <c r="T185" s="389"/>
      <c r="U185" s="301"/>
      <c r="V185" s="391"/>
      <c r="W185" s="307" t="s">
        <v>341</v>
      </c>
      <c r="X185" s="223"/>
      <c r="Y185" s="223"/>
      <c r="Z185" s="223"/>
      <c r="AA185" s="223"/>
      <c r="AB185" s="223"/>
      <c r="AC185" s="155"/>
      <c r="AE185" s="1"/>
      <c r="AF185" s="1"/>
      <c r="AG185" s="1"/>
    </row>
    <row r="186" spans="1:33" s="5" customFormat="1" ht="40.15" hidden="1" customHeight="1" x14ac:dyDescent="0.3">
      <c r="A186" s="142"/>
      <c r="B186" s="409"/>
      <c r="C186" s="407"/>
      <c r="D186" s="357"/>
      <c r="E186" s="409"/>
      <c r="F186" s="363"/>
      <c r="G186" s="394"/>
      <c r="H186" s="231"/>
      <c r="I186" s="223"/>
      <c r="J186" s="223"/>
      <c r="K186" s="223"/>
      <c r="L186" s="223"/>
      <c r="M186" s="155"/>
      <c r="N186" s="281"/>
      <c r="O186" s="302"/>
      <c r="P186" s="86"/>
      <c r="Q186" s="389"/>
      <c r="R186" s="393"/>
      <c r="S186" s="300"/>
      <c r="T186" s="389"/>
      <c r="U186" s="301"/>
      <c r="V186" s="391"/>
      <c r="W186" s="307" t="s">
        <v>342</v>
      </c>
      <c r="X186" s="223"/>
      <c r="Y186" s="223"/>
      <c r="Z186" s="223"/>
      <c r="AA186" s="223"/>
      <c r="AB186" s="223"/>
      <c r="AC186" s="155"/>
      <c r="AE186" s="1"/>
      <c r="AF186" s="1"/>
      <c r="AG186" s="1"/>
    </row>
    <row r="187" spans="1:33" s="5" customFormat="1" ht="91.5" customHeight="1" x14ac:dyDescent="0.3">
      <c r="A187" s="142"/>
      <c r="B187" s="409"/>
      <c r="C187" s="407"/>
      <c r="D187" s="357"/>
      <c r="E187" s="409"/>
      <c r="F187" s="363"/>
      <c r="G187" s="394"/>
      <c r="H187" s="241" t="s">
        <v>181</v>
      </c>
      <c r="I187" s="237">
        <v>1</v>
      </c>
      <c r="J187" s="237">
        <v>1</v>
      </c>
      <c r="K187" s="237">
        <v>1</v>
      </c>
      <c r="L187" s="237"/>
      <c r="M187" s="161"/>
      <c r="N187" s="282"/>
      <c r="O187" s="40"/>
      <c r="P187" s="86"/>
      <c r="Q187" s="389"/>
      <c r="R187" s="393"/>
      <c r="S187" s="130"/>
      <c r="T187" s="389"/>
      <c r="U187" s="125"/>
      <c r="V187" s="391"/>
      <c r="W187" s="241" t="s">
        <v>303</v>
      </c>
      <c r="X187" s="237">
        <v>1</v>
      </c>
      <c r="Y187" s="237">
        <v>1</v>
      </c>
      <c r="Z187" s="237">
        <v>1</v>
      </c>
      <c r="AA187" s="237"/>
      <c r="AB187" s="237"/>
      <c r="AC187" s="161"/>
      <c r="AE187" s="21"/>
      <c r="AF187" s="21"/>
      <c r="AG187" s="21"/>
    </row>
    <row r="188" spans="1:33" s="5" customFormat="1" ht="59.45" hidden="1" customHeight="1" x14ac:dyDescent="0.3">
      <c r="A188" s="142"/>
      <c r="B188" s="362"/>
      <c r="C188" s="367"/>
      <c r="D188" s="357"/>
      <c r="E188" s="362"/>
      <c r="F188" s="363"/>
      <c r="G188" s="394"/>
      <c r="H188" s="241"/>
      <c r="I188" s="237"/>
      <c r="J188" s="237"/>
      <c r="K188" s="237"/>
      <c r="L188" s="237"/>
      <c r="M188" s="161"/>
      <c r="N188" s="282"/>
      <c r="O188" s="40"/>
      <c r="P188" s="86"/>
      <c r="Q188" s="205"/>
      <c r="R188" s="218"/>
      <c r="S188" s="207"/>
      <c r="T188" s="205"/>
      <c r="U188" s="209"/>
      <c r="V188" s="391"/>
      <c r="W188" s="241" t="s">
        <v>312</v>
      </c>
      <c r="X188" s="237"/>
      <c r="Y188" s="237"/>
      <c r="Z188" s="237"/>
      <c r="AA188" s="237"/>
      <c r="AB188" s="237"/>
      <c r="AC188" s="161"/>
      <c r="AE188" s="21"/>
      <c r="AF188" s="21"/>
      <c r="AG188" s="21"/>
    </row>
    <row r="189" spans="1:33" s="5" customFormat="1" ht="138" customHeight="1" x14ac:dyDescent="0.3">
      <c r="A189" s="376"/>
      <c r="B189" s="364"/>
      <c r="C189" s="119"/>
      <c r="D189" s="357"/>
      <c r="E189" s="120"/>
      <c r="F189" s="363"/>
      <c r="G189" s="394"/>
      <c r="H189" s="242" t="s">
        <v>182</v>
      </c>
      <c r="I189" s="226">
        <f>I184/I187</f>
        <v>2100</v>
      </c>
      <c r="J189" s="226">
        <f t="shared" ref="J189:K189" si="63">J184/J187</f>
        <v>2200</v>
      </c>
      <c r="K189" s="226">
        <f t="shared" si="63"/>
        <v>2300</v>
      </c>
      <c r="L189" s="226"/>
      <c r="M189" s="167"/>
      <c r="N189" s="290"/>
      <c r="O189" s="40"/>
      <c r="P189" s="99"/>
      <c r="Q189" s="101"/>
      <c r="R189" s="45"/>
      <c r="S189" s="130"/>
      <c r="T189" s="65"/>
      <c r="U189" s="125"/>
      <c r="V189" s="391"/>
      <c r="W189" s="242" t="s">
        <v>426</v>
      </c>
      <c r="X189" s="226">
        <f>X184/X187</f>
        <v>2100</v>
      </c>
      <c r="Y189" s="226">
        <f t="shared" ref="Y189:Z189" si="64">Y184/Y187</f>
        <v>2200</v>
      </c>
      <c r="Z189" s="226">
        <f t="shared" si="64"/>
        <v>2300</v>
      </c>
      <c r="AA189" s="226"/>
      <c r="AB189" s="226"/>
      <c r="AC189" s="167"/>
      <c r="AE189" s="22"/>
      <c r="AF189" s="22"/>
      <c r="AG189" s="22"/>
    </row>
    <row r="190" spans="1:33" s="5" customFormat="1" ht="6.75" customHeight="1" x14ac:dyDescent="0.3">
      <c r="A190" s="376"/>
      <c r="B190" s="364"/>
      <c r="C190" s="119"/>
      <c r="D190" s="357"/>
      <c r="E190" s="120"/>
      <c r="F190" s="363"/>
      <c r="G190" s="365"/>
      <c r="H190" s="242"/>
      <c r="I190" s="226"/>
      <c r="J190" s="226"/>
      <c r="K190" s="226"/>
      <c r="L190" s="226"/>
      <c r="M190" s="167"/>
      <c r="N190" s="290"/>
      <c r="O190" s="40"/>
      <c r="P190" s="211"/>
      <c r="Q190" s="210"/>
      <c r="R190" s="45"/>
      <c r="S190" s="207"/>
      <c r="T190" s="65"/>
      <c r="U190" s="209"/>
      <c r="V190" s="204"/>
      <c r="W190" s="242" t="s">
        <v>307</v>
      </c>
      <c r="X190" s="226"/>
      <c r="Y190" s="226"/>
      <c r="Z190" s="226"/>
      <c r="AA190" s="226"/>
      <c r="AB190" s="226"/>
      <c r="AC190" s="167"/>
      <c r="AE190" s="22"/>
      <c r="AF190" s="22"/>
      <c r="AG190" s="22"/>
    </row>
    <row r="191" spans="1:33" s="5" customFormat="1" ht="141.75" customHeight="1" x14ac:dyDescent="0.3">
      <c r="A191" s="376"/>
      <c r="B191" s="120"/>
      <c r="C191" s="119"/>
      <c r="D191" s="359"/>
      <c r="E191" s="120"/>
      <c r="F191" s="361"/>
      <c r="G191" s="366"/>
      <c r="H191" s="229" t="s">
        <v>183</v>
      </c>
      <c r="I191" s="233">
        <v>100</v>
      </c>
      <c r="J191" s="233">
        <f>J187/I187*100</f>
        <v>100</v>
      </c>
      <c r="K191" s="233">
        <f>K187/J187*100</f>
        <v>100</v>
      </c>
      <c r="L191" s="233"/>
      <c r="M191" s="159"/>
      <c r="N191" s="291"/>
      <c r="O191" s="41"/>
      <c r="P191" s="116"/>
      <c r="Q191" s="65"/>
      <c r="R191" s="45"/>
      <c r="S191" s="88"/>
      <c r="T191" s="65"/>
      <c r="U191" s="80"/>
      <c r="V191" s="76"/>
      <c r="W191" s="229" t="s">
        <v>352</v>
      </c>
      <c r="X191" s="232">
        <v>100</v>
      </c>
      <c r="Y191" s="232">
        <f>Y187/X187*100</f>
        <v>100</v>
      </c>
      <c r="Z191" s="232">
        <f>Z187/Y187*100</f>
        <v>100</v>
      </c>
      <c r="AA191" s="232"/>
      <c r="AB191" s="232"/>
      <c r="AC191" s="159"/>
      <c r="AE191" s="134"/>
      <c r="AF191" s="134"/>
      <c r="AG191" s="134"/>
    </row>
    <row r="192" spans="1:33" s="5" customFormat="1" ht="76.150000000000006" hidden="1" customHeight="1" x14ac:dyDescent="0.3">
      <c r="A192" s="376"/>
      <c r="B192" s="120"/>
      <c r="C192" s="119"/>
      <c r="D192" s="359"/>
      <c r="E192" s="120"/>
      <c r="F192" s="361"/>
      <c r="G192" s="366"/>
      <c r="H192" s="229"/>
      <c r="I192" s="233"/>
      <c r="J192" s="233"/>
      <c r="K192" s="233"/>
      <c r="L192" s="233"/>
      <c r="M192" s="159"/>
      <c r="N192" s="291"/>
      <c r="O192" s="41"/>
      <c r="P192" s="211"/>
      <c r="Q192" s="65"/>
      <c r="R192" s="78"/>
      <c r="S192" s="89"/>
      <c r="T192" s="66"/>
      <c r="U192" s="81"/>
      <c r="V192" s="77"/>
      <c r="W192" s="229" t="s">
        <v>308</v>
      </c>
      <c r="X192" s="232"/>
      <c r="Y192" s="232"/>
      <c r="Z192" s="232"/>
      <c r="AA192" s="232"/>
      <c r="AB192" s="232"/>
      <c r="AC192" s="159"/>
      <c r="AE192" s="134"/>
      <c r="AF192" s="134"/>
      <c r="AG192" s="134"/>
    </row>
    <row r="193" spans="1:33" s="9" customFormat="1" ht="40.15" customHeight="1" x14ac:dyDescent="0.3">
      <c r="A193" s="142"/>
      <c r="B193" s="120"/>
      <c r="C193" s="119"/>
      <c r="D193" s="359"/>
      <c r="E193" s="120"/>
      <c r="F193" s="361"/>
      <c r="G193" s="366"/>
      <c r="H193" s="224"/>
      <c r="I193" s="196"/>
      <c r="J193" s="196"/>
      <c r="K193" s="196"/>
      <c r="L193" s="196"/>
      <c r="M193" s="155">
        <f>SUM(I193:L193)</f>
        <v>0</v>
      </c>
      <c r="N193" s="263"/>
      <c r="O193" s="104" t="s">
        <v>114</v>
      </c>
      <c r="P193" s="86"/>
      <c r="Q193" s="65"/>
      <c r="R193" s="386" t="s">
        <v>290</v>
      </c>
      <c r="S193" s="129">
        <v>2022</v>
      </c>
      <c r="T193" s="402" t="s">
        <v>8</v>
      </c>
      <c r="U193" s="124" t="s">
        <v>6</v>
      </c>
      <c r="V193" s="390" t="s">
        <v>472</v>
      </c>
      <c r="W193" s="231" t="s">
        <v>397</v>
      </c>
      <c r="X193" s="223"/>
      <c r="Y193" s="223"/>
      <c r="Z193" s="223"/>
      <c r="AA193" s="223">
        <v>100</v>
      </c>
      <c r="AB193" s="223"/>
      <c r="AC193" s="155">
        <f>SUM(X193:AB193)</f>
        <v>100</v>
      </c>
      <c r="AE193" s="95"/>
      <c r="AF193" s="95"/>
      <c r="AG193" s="95"/>
    </row>
    <row r="194" spans="1:33" s="9" customFormat="1" ht="79.900000000000006" hidden="1" customHeight="1" x14ac:dyDescent="0.3">
      <c r="A194" s="142"/>
      <c r="B194" s="120"/>
      <c r="C194" s="119"/>
      <c r="D194" s="357"/>
      <c r="E194" s="120"/>
      <c r="F194" s="363"/>
      <c r="G194" s="366"/>
      <c r="H194" s="241"/>
      <c r="I194" s="237"/>
      <c r="J194" s="237"/>
      <c r="K194" s="237"/>
      <c r="L194" s="237"/>
      <c r="M194" s="161"/>
      <c r="N194" s="282"/>
      <c r="O194" s="40"/>
      <c r="P194" s="86"/>
      <c r="Q194" s="65"/>
      <c r="R194" s="387"/>
      <c r="S194" s="130"/>
      <c r="T194" s="403"/>
      <c r="U194" s="125"/>
      <c r="V194" s="391"/>
      <c r="W194" s="241" t="s">
        <v>255</v>
      </c>
      <c r="X194" s="237"/>
      <c r="Y194" s="237"/>
      <c r="Z194" s="237"/>
      <c r="AA194" s="237"/>
      <c r="AB194" s="237"/>
      <c r="AC194" s="161"/>
      <c r="AE194" s="21"/>
      <c r="AF194" s="21"/>
      <c r="AG194" s="21"/>
    </row>
    <row r="195" spans="1:33" s="9" customFormat="1" ht="59.45" customHeight="1" x14ac:dyDescent="0.3">
      <c r="A195" s="142"/>
      <c r="B195" s="120"/>
      <c r="C195" s="119"/>
      <c r="D195" s="357"/>
      <c r="E195" s="364"/>
      <c r="F195" s="363"/>
      <c r="G195" s="366"/>
      <c r="H195" s="241"/>
      <c r="I195" s="237"/>
      <c r="J195" s="237"/>
      <c r="K195" s="237"/>
      <c r="L195" s="237"/>
      <c r="M195" s="161"/>
      <c r="N195" s="282"/>
      <c r="O195" s="40"/>
      <c r="P195" s="86"/>
      <c r="Q195" s="65"/>
      <c r="R195" s="387"/>
      <c r="S195" s="195"/>
      <c r="T195" s="403"/>
      <c r="U195" s="194"/>
      <c r="V195" s="391"/>
      <c r="W195" s="241" t="s">
        <v>369</v>
      </c>
      <c r="X195" s="237"/>
      <c r="Y195" s="237"/>
      <c r="Z195" s="237"/>
      <c r="AA195" s="237">
        <v>1</v>
      </c>
      <c r="AB195" s="237"/>
      <c r="AC195" s="161"/>
      <c r="AE195" s="21"/>
      <c r="AF195" s="21"/>
      <c r="AG195" s="21"/>
    </row>
    <row r="196" spans="1:33" s="9" customFormat="1" ht="60" hidden="1" customHeight="1" x14ac:dyDescent="0.3">
      <c r="A196" s="142"/>
      <c r="B196" s="120"/>
      <c r="C196" s="119"/>
      <c r="D196" s="357"/>
      <c r="E196" s="359"/>
      <c r="F196" s="363"/>
      <c r="G196" s="366"/>
      <c r="H196" s="245"/>
      <c r="I196" s="239"/>
      <c r="J196" s="239"/>
      <c r="K196" s="239"/>
      <c r="L196" s="239"/>
      <c r="M196" s="162"/>
      <c r="N196" s="287"/>
      <c r="O196" s="40"/>
      <c r="P196" s="86"/>
      <c r="Q196" s="65"/>
      <c r="R196" s="387"/>
      <c r="S196" s="130"/>
      <c r="T196" s="403"/>
      <c r="U196" s="125"/>
      <c r="V196" s="76"/>
      <c r="W196" s="245" t="s">
        <v>256</v>
      </c>
      <c r="X196" s="239"/>
      <c r="Y196" s="239"/>
      <c r="Z196" s="239"/>
      <c r="AA196" s="239"/>
      <c r="AB196" s="239"/>
      <c r="AC196" s="162"/>
      <c r="AE196" s="31"/>
      <c r="AF196" s="31"/>
      <c r="AG196" s="31"/>
    </row>
    <row r="197" spans="1:33" s="9" customFormat="1" ht="57" customHeight="1" x14ac:dyDescent="0.3">
      <c r="A197" s="142"/>
      <c r="B197" s="120"/>
      <c r="C197" s="119"/>
      <c r="D197" s="357"/>
      <c r="E197" s="359"/>
      <c r="F197" s="363"/>
      <c r="G197" s="366"/>
      <c r="H197" s="245"/>
      <c r="I197" s="239"/>
      <c r="J197" s="239"/>
      <c r="K197" s="239"/>
      <c r="L197" s="239"/>
      <c r="M197" s="162"/>
      <c r="N197" s="287"/>
      <c r="O197" s="40"/>
      <c r="P197" s="86"/>
      <c r="Q197" s="65"/>
      <c r="R197" s="387"/>
      <c r="S197" s="195"/>
      <c r="T197" s="192"/>
      <c r="U197" s="194"/>
      <c r="V197" s="76"/>
      <c r="W197" s="242" t="s">
        <v>427</v>
      </c>
      <c r="X197" s="239"/>
      <c r="Y197" s="226"/>
      <c r="Z197" s="239"/>
      <c r="AA197" s="239">
        <f>AA193/AA195</f>
        <v>100</v>
      </c>
      <c r="AB197" s="239"/>
      <c r="AC197" s="162"/>
      <c r="AE197" s="31"/>
      <c r="AF197" s="31"/>
      <c r="AG197" s="31"/>
    </row>
    <row r="198" spans="1:33" s="9" customFormat="1" ht="39.6" customHeight="1" x14ac:dyDescent="0.3">
      <c r="A198" s="142"/>
      <c r="B198" s="120"/>
      <c r="C198" s="119"/>
      <c r="D198" s="357"/>
      <c r="E198" s="359"/>
      <c r="F198" s="363"/>
      <c r="G198" s="366"/>
      <c r="H198" s="229"/>
      <c r="I198" s="232"/>
      <c r="J198" s="232"/>
      <c r="K198" s="232"/>
      <c r="L198" s="232"/>
      <c r="M198" s="152"/>
      <c r="N198" s="272"/>
      <c r="O198" s="41"/>
      <c r="P198" s="86"/>
      <c r="Q198" s="65"/>
      <c r="R198" s="455"/>
      <c r="S198" s="131"/>
      <c r="T198" s="89"/>
      <c r="U198" s="126"/>
      <c r="V198" s="77"/>
      <c r="W198" s="229" t="s">
        <v>300</v>
      </c>
      <c r="X198" s="232"/>
      <c r="Y198" s="232"/>
      <c r="Z198" s="232"/>
      <c r="AA198" s="232">
        <f>AA193/85000*100</f>
        <v>0.1176470588235294</v>
      </c>
      <c r="AB198" s="232"/>
      <c r="AC198" s="152"/>
      <c r="AE198" s="133"/>
      <c r="AF198" s="133"/>
      <c r="AG198" s="133"/>
    </row>
    <row r="199" spans="1:33" s="5" customFormat="1" ht="40.15" customHeight="1" x14ac:dyDescent="0.3">
      <c r="A199" s="142"/>
      <c r="B199" s="409" t="s">
        <v>186</v>
      </c>
      <c r="C199" s="407" t="s">
        <v>66</v>
      </c>
      <c r="D199" s="371" t="s">
        <v>9</v>
      </c>
      <c r="E199" s="409" t="s">
        <v>30</v>
      </c>
      <c r="F199" s="363" t="s">
        <v>6</v>
      </c>
      <c r="G199" s="394" t="s">
        <v>508</v>
      </c>
      <c r="H199" s="231" t="s">
        <v>281</v>
      </c>
      <c r="I199" s="223">
        <f>SUM(I203+I204+I205+I206+I207+I208)</f>
        <v>900</v>
      </c>
      <c r="J199" s="223">
        <f t="shared" ref="J199:L199" si="65">SUM(J203+J204+J205+J206+J207+J208)</f>
        <v>1200</v>
      </c>
      <c r="K199" s="223">
        <f t="shared" si="65"/>
        <v>1500</v>
      </c>
      <c r="L199" s="223">
        <f t="shared" si="65"/>
        <v>2100</v>
      </c>
      <c r="M199" s="171">
        <f>SUM(I199:L199)</f>
        <v>5700</v>
      </c>
      <c r="N199" s="292">
        <f>SUM(I199:K199)</f>
        <v>3600</v>
      </c>
      <c r="O199" s="61" t="s">
        <v>33</v>
      </c>
      <c r="P199" s="86"/>
      <c r="Q199" s="388" t="s">
        <v>186</v>
      </c>
      <c r="R199" s="386" t="s">
        <v>66</v>
      </c>
      <c r="S199" s="69" t="s">
        <v>9</v>
      </c>
      <c r="T199" s="388" t="s">
        <v>30</v>
      </c>
      <c r="U199" s="124" t="s">
        <v>6</v>
      </c>
      <c r="V199" s="390" t="s">
        <v>473</v>
      </c>
      <c r="W199" s="231" t="s">
        <v>397</v>
      </c>
      <c r="X199" s="223">
        <v>900</v>
      </c>
      <c r="Y199" s="223">
        <v>1200</v>
      </c>
      <c r="Z199" s="223">
        <v>1500</v>
      </c>
      <c r="AA199" s="223">
        <v>132.30000000000001</v>
      </c>
      <c r="AB199" s="223"/>
      <c r="AC199" s="155">
        <f>SUM(X199:AB199)</f>
        <v>3732.3</v>
      </c>
      <c r="AE199" s="1">
        <f>AE206+AE210+AE221+AE225+AE229+AE233</f>
        <v>0</v>
      </c>
      <c r="AF199" s="1">
        <f>AF206+AF210+AF221+AF225+AF229+AF233</f>
        <v>0</v>
      </c>
      <c r="AG199" s="1">
        <f>AG206+AG210+AG221+AG225+AG229+AG233</f>
        <v>0</v>
      </c>
    </row>
    <row r="200" spans="1:33" s="5" customFormat="1" ht="231.75" customHeight="1" x14ac:dyDescent="0.3">
      <c r="A200" s="142"/>
      <c r="B200" s="409"/>
      <c r="C200" s="407"/>
      <c r="D200" s="371"/>
      <c r="E200" s="409"/>
      <c r="F200" s="361"/>
      <c r="G200" s="394"/>
      <c r="H200" s="241" t="s">
        <v>188</v>
      </c>
      <c r="I200" s="237">
        <v>6</v>
      </c>
      <c r="J200" s="237">
        <v>6</v>
      </c>
      <c r="K200" s="237">
        <v>6</v>
      </c>
      <c r="L200" s="237">
        <v>6</v>
      </c>
      <c r="M200" s="161"/>
      <c r="N200" s="282"/>
      <c r="O200" s="40"/>
      <c r="P200" s="86"/>
      <c r="Q200" s="389"/>
      <c r="R200" s="387"/>
      <c r="S200" s="70"/>
      <c r="T200" s="389"/>
      <c r="U200" s="80"/>
      <c r="V200" s="391"/>
      <c r="W200" s="241" t="s">
        <v>188</v>
      </c>
      <c r="X200" s="237">
        <v>6</v>
      </c>
      <c r="Y200" s="237">
        <v>6</v>
      </c>
      <c r="Z200" s="237">
        <v>6</v>
      </c>
      <c r="AA200" s="237">
        <v>1</v>
      </c>
      <c r="AB200" s="237"/>
      <c r="AC200" s="161"/>
      <c r="AE200" s="21"/>
      <c r="AF200" s="21"/>
      <c r="AG200" s="21"/>
    </row>
    <row r="201" spans="1:33" s="5" customFormat="1" ht="264.75" customHeight="1" x14ac:dyDescent="0.3">
      <c r="A201" s="142"/>
      <c r="B201" s="120"/>
      <c r="C201" s="367"/>
      <c r="D201" s="371"/>
      <c r="E201" s="120"/>
      <c r="F201" s="361"/>
      <c r="G201" s="366"/>
      <c r="H201" s="242" t="s">
        <v>187</v>
      </c>
      <c r="I201" s="239">
        <f>I199/I200</f>
        <v>150</v>
      </c>
      <c r="J201" s="239">
        <f t="shared" ref="J201:L201" si="66">J199/J200</f>
        <v>200</v>
      </c>
      <c r="K201" s="239">
        <f t="shared" si="66"/>
        <v>250</v>
      </c>
      <c r="L201" s="239">
        <f t="shared" si="66"/>
        <v>350</v>
      </c>
      <c r="M201" s="162"/>
      <c r="N201" s="287"/>
      <c r="O201" s="40"/>
      <c r="P201" s="86"/>
      <c r="Q201" s="65"/>
      <c r="R201" s="387"/>
      <c r="S201" s="70"/>
      <c r="T201" s="65"/>
      <c r="U201" s="80"/>
      <c r="V201" s="76"/>
      <c r="W201" s="242" t="s">
        <v>428</v>
      </c>
      <c r="X201" s="226">
        <f>X199/X200</f>
        <v>150</v>
      </c>
      <c r="Y201" s="226">
        <f t="shared" ref="Y201:AA201" si="67">Y199/Y200</f>
        <v>200</v>
      </c>
      <c r="Z201" s="226">
        <f t="shared" si="67"/>
        <v>250</v>
      </c>
      <c r="AA201" s="226">
        <f t="shared" si="67"/>
        <v>132.30000000000001</v>
      </c>
      <c r="AB201" s="226"/>
      <c r="AC201" s="162"/>
      <c r="AE201" s="22"/>
      <c r="AF201" s="22"/>
      <c r="AG201" s="22"/>
    </row>
    <row r="202" spans="1:33" s="5" customFormat="1" ht="289.5" customHeight="1" x14ac:dyDescent="0.3">
      <c r="A202" s="142"/>
      <c r="B202" s="120"/>
      <c r="C202" s="367"/>
      <c r="D202" s="371"/>
      <c r="E202" s="120"/>
      <c r="F202" s="361"/>
      <c r="G202" s="366"/>
      <c r="H202" s="229" t="s">
        <v>189</v>
      </c>
      <c r="I202" s="232">
        <v>100</v>
      </c>
      <c r="J202" s="232">
        <f>J200/I200*100</f>
        <v>100</v>
      </c>
      <c r="K202" s="232">
        <f t="shared" ref="K202:L202" si="68">K200/J200*100</f>
        <v>100</v>
      </c>
      <c r="L202" s="232">
        <f t="shared" si="68"/>
        <v>100</v>
      </c>
      <c r="M202" s="152"/>
      <c r="N202" s="272"/>
      <c r="O202" s="41"/>
      <c r="P202" s="86"/>
      <c r="Q202" s="65"/>
      <c r="R202" s="114"/>
      <c r="S202" s="71"/>
      <c r="T202" s="66"/>
      <c r="U202" s="81"/>
      <c r="V202" s="77"/>
      <c r="W202" s="229" t="s">
        <v>189</v>
      </c>
      <c r="X202" s="232">
        <v>100</v>
      </c>
      <c r="Y202" s="232">
        <f>Y200/X200*100</f>
        <v>100</v>
      </c>
      <c r="Z202" s="232">
        <f t="shared" ref="Z202:AA202" si="69">Z200/Y200*100</f>
        <v>100</v>
      </c>
      <c r="AA202" s="232">
        <f t="shared" si="69"/>
        <v>16.666666666666664</v>
      </c>
      <c r="AB202" s="232"/>
      <c r="AC202" s="152"/>
      <c r="AE202" s="133"/>
      <c r="AF202" s="133"/>
      <c r="AG202" s="133"/>
    </row>
    <row r="203" spans="1:33" s="5" customFormat="1" ht="176.25" customHeight="1" x14ac:dyDescent="0.3">
      <c r="A203" s="142"/>
      <c r="B203" s="120"/>
      <c r="C203" s="64" t="s">
        <v>67</v>
      </c>
      <c r="D203" s="128" t="s">
        <v>9</v>
      </c>
      <c r="E203" s="63" t="s">
        <v>30</v>
      </c>
      <c r="F203" s="6" t="s">
        <v>6</v>
      </c>
      <c r="G203" s="379" t="s">
        <v>509</v>
      </c>
      <c r="H203" s="254" t="s">
        <v>280</v>
      </c>
      <c r="I203" s="255">
        <v>150</v>
      </c>
      <c r="J203" s="255">
        <v>200</v>
      </c>
      <c r="K203" s="255">
        <v>250</v>
      </c>
      <c r="L203" s="255">
        <v>350</v>
      </c>
      <c r="M203" s="172">
        <f>SUM(I203:L203)</f>
        <v>950</v>
      </c>
      <c r="N203" s="293"/>
      <c r="O203" s="62" t="s">
        <v>33</v>
      </c>
      <c r="P203" s="86"/>
      <c r="Q203" s="65"/>
      <c r="R203" s="64"/>
      <c r="S203" s="127"/>
      <c r="T203" s="63"/>
      <c r="U203" s="6"/>
      <c r="V203" s="190"/>
      <c r="W203" s="254"/>
      <c r="X203" s="255"/>
      <c r="Y203" s="255"/>
      <c r="Z203" s="255"/>
      <c r="AA203" s="255"/>
      <c r="AB203" s="255"/>
      <c r="AC203" s="172">
        <f>SUM(X203:AB203)</f>
        <v>0</v>
      </c>
      <c r="AE203" s="7"/>
      <c r="AF203" s="7"/>
      <c r="AG203" s="7"/>
    </row>
    <row r="204" spans="1:33" s="5" customFormat="1" ht="194.25" customHeight="1" x14ac:dyDescent="0.3">
      <c r="A204" s="142"/>
      <c r="B204" s="120"/>
      <c r="C204" s="64" t="s">
        <v>68</v>
      </c>
      <c r="D204" s="128" t="s">
        <v>9</v>
      </c>
      <c r="E204" s="63" t="s">
        <v>30</v>
      </c>
      <c r="F204" s="6" t="s">
        <v>6</v>
      </c>
      <c r="G204" s="379" t="s">
        <v>510</v>
      </c>
      <c r="H204" s="254" t="s">
        <v>280</v>
      </c>
      <c r="I204" s="255">
        <v>150</v>
      </c>
      <c r="J204" s="255">
        <v>200</v>
      </c>
      <c r="K204" s="255">
        <v>250</v>
      </c>
      <c r="L204" s="255">
        <v>350</v>
      </c>
      <c r="M204" s="172">
        <f t="shared" ref="M204:M208" si="70">SUM(I204:L204)</f>
        <v>950</v>
      </c>
      <c r="N204" s="294"/>
      <c r="O204" s="108" t="s">
        <v>33</v>
      </c>
      <c r="P204" s="86"/>
      <c r="Q204" s="65"/>
      <c r="R204" s="98"/>
      <c r="S204" s="127"/>
      <c r="T204" s="97"/>
      <c r="U204" s="6"/>
      <c r="V204" s="190"/>
      <c r="W204" s="254"/>
      <c r="X204" s="255"/>
      <c r="Y204" s="255"/>
      <c r="Z204" s="255"/>
      <c r="AA204" s="255"/>
      <c r="AB204" s="255"/>
      <c r="AC204" s="172">
        <f t="shared" ref="AC204:AC208" si="71">SUM(X204:AB204)</f>
        <v>0</v>
      </c>
      <c r="AE204" s="7"/>
      <c r="AF204" s="7"/>
      <c r="AG204" s="7"/>
    </row>
    <row r="205" spans="1:33" s="5" customFormat="1" ht="165.75" customHeight="1" x14ac:dyDescent="0.3">
      <c r="A205" s="142"/>
      <c r="B205" s="120"/>
      <c r="C205" s="64" t="s">
        <v>69</v>
      </c>
      <c r="D205" s="128" t="s">
        <v>9</v>
      </c>
      <c r="E205" s="63" t="s">
        <v>30</v>
      </c>
      <c r="F205" s="6" t="s">
        <v>6</v>
      </c>
      <c r="G205" s="379" t="s">
        <v>510</v>
      </c>
      <c r="H205" s="254" t="s">
        <v>280</v>
      </c>
      <c r="I205" s="255">
        <v>150</v>
      </c>
      <c r="J205" s="255">
        <v>200</v>
      </c>
      <c r="K205" s="255">
        <v>250</v>
      </c>
      <c r="L205" s="255">
        <v>350</v>
      </c>
      <c r="M205" s="172">
        <f t="shared" si="70"/>
        <v>950</v>
      </c>
      <c r="N205" s="294"/>
      <c r="O205" s="108" t="s">
        <v>33</v>
      </c>
      <c r="P205" s="86"/>
      <c r="Q205" s="65"/>
      <c r="R205" s="98"/>
      <c r="S205" s="127"/>
      <c r="T205" s="97"/>
      <c r="U205" s="6"/>
      <c r="V205" s="190"/>
      <c r="W205" s="254"/>
      <c r="X205" s="255"/>
      <c r="Y205" s="255"/>
      <c r="Z205" s="255"/>
      <c r="AA205" s="255"/>
      <c r="AB205" s="255"/>
      <c r="AC205" s="172">
        <f t="shared" si="71"/>
        <v>0</v>
      </c>
      <c r="AE205" s="7"/>
      <c r="AF205" s="7"/>
      <c r="AG205" s="7"/>
    </row>
    <row r="206" spans="1:33" s="5" customFormat="1" ht="174" customHeight="1" x14ac:dyDescent="0.3">
      <c r="A206" s="142"/>
      <c r="B206" s="120"/>
      <c r="C206" s="64" t="s">
        <v>70</v>
      </c>
      <c r="D206" s="128" t="s">
        <v>9</v>
      </c>
      <c r="E206" s="63" t="s">
        <v>30</v>
      </c>
      <c r="F206" s="6" t="s">
        <v>6</v>
      </c>
      <c r="G206" s="379" t="s">
        <v>510</v>
      </c>
      <c r="H206" s="254" t="s">
        <v>280</v>
      </c>
      <c r="I206" s="255">
        <v>150</v>
      </c>
      <c r="J206" s="255">
        <v>200</v>
      </c>
      <c r="K206" s="255">
        <v>250</v>
      </c>
      <c r="L206" s="255">
        <v>350</v>
      </c>
      <c r="M206" s="172">
        <f t="shared" si="70"/>
        <v>950</v>
      </c>
      <c r="N206" s="293"/>
      <c r="O206" s="62" t="s">
        <v>33</v>
      </c>
      <c r="P206" s="86"/>
      <c r="Q206" s="65"/>
      <c r="R206" s="64"/>
      <c r="S206" s="127"/>
      <c r="T206" s="63"/>
      <c r="U206" s="6"/>
      <c r="V206" s="190"/>
      <c r="W206" s="254"/>
      <c r="X206" s="255"/>
      <c r="Y206" s="255"/>
      <c r="Z206" s="255"/>
      <c r="AA206" s="255"/>
      <c r="AB206" s="255"/>
      <c r="AC206" s="172">
        <f t="shared" si="71"/>
        <v>0</v>
      </c>
      <c r="AE206" s="7"/>
      <c r="AF206" s="7"/>
      <c r="AG206" s="7"/>
    </row>
    <row r="207" spans="1:33" s="5" customFormat="1" ht="187.5" customHeight="1" x14ac:dyDescent="0.3">
      <c r="A207" s="142"/>
      <c r="B207" s="120"/>
      <c r="C207" s="64" t="s">
        <v>71</v>
      </c>
      <c r="D207" s="128" t="s">
        <v>9</v>
      </c>
      <c r="E207" s="63" t="s">
        <v>30</v>
      </c>
      <c r="F207" s="6" t="s">
        <v>6</v>
      </c>
      <c r="G207" s="379" t="s">
        <v>392</v>
      </c>
      <c r="H207" s="254" t="s">
        <v>280</v>
      </c>
      <c r="I207" s="255">
        <v>150</v>
      </c>
      <c r="J207" s="255">
        <v>200</v>
      </c>
      <c r="K207" s="255">
        <v>250</v>
      </c>
      <c r="L207" s="255">
        <v>350</v>
      </c>
      <c r="M207" s="172">
        <f t="shared" si="70"/>
        <v>950</v>
      </c>
      <c r="N207" s="293"/>
      <c r="O207" s="62" t="s">
        <v>33</v>
      </c>
      <c r="P207" s="86"/>
      <c r="Q207" s="65"/>
      <c r="R207" s="64"/>
      <c r="S207" s="127"/>
      <c r="T207" s="63"/>
      <c r="U207" s="6"/>
      <c r="V207" s="190"/>
      <c r="W207" s="254"/>
      <c r="X207" s="255"/>
      <c r="Y207" s="255"/>
      <c r="Z207" s="255"/>
      <c r="AA207" s="255"/>
      <c r="AB207" s="255"/>
      <c r="AC207" s="172">
        <f t="shared" si="71"/>
        <v>0</v>
      </c>
      <c r="AE207" s="7"/>
      <c r="AF207" s="7"/>
      <c r="AG207" s="7"/>
    </row>
    <row r="208" spans="1:33" s="5" customFormat="1" ht="246.6" customHeight="1" x14ac:dyDescent="0.3">
      <c r="A208" s="142"/>
      <c r="B208" s="120"/>
      <c r="C208" s="64" t="s">
        <v>72</v>
      </c>
      <c r="D208" s="128" t="s">
        <v>9</v>
      </c>
      <c r="E208" s="63" t="s">
        <v>30</v>
      </c>
      <c r="F208" s="12" t="s">
        <v>6</v>
      </c>
      <c r="G208" s="379" t="s">
        <v>510</v>
      </c>
      <c r="H208" s="254" t="s">
        <v>280</v>
      </c>
      <c r="I208" s="255">
        <v>150</v>
      </c>
      <c r="J208" s="255">
        <v>200</v>
      </c>
      <c r="K208" s="255">
        <v>250</v>
      </c>
      <c r="L208" s="255">
        <v>350</v>
      </c>
      <c r="M208" s="172">
        <f t="shared" si="70"/>
        <v>950</v>
      </c>
      <c r="N208" s="293"/>
      <c r="O208" s="62" t="s">
        <v>33</v>
      </c>
      <c r="P208" s="86"/>
      <c r="Q208" s="65"/>
      <c r="R208" s="64"/>
      <c r="S208" s="127"/>
      <c r="T208" s="63"/>
      <c r="U208" s="12"/>
      <c r="V208" s="190"/>
      <c r="W208" s="254"/>
      <c r="X208" s="255"/>
      <c r="Y208" s="255"/>
      <c r="Z208" s="255"/>
      <c r="AA208" s="255"/>
      <c r="AB208" s="255"/>
      <c r="AC208" s="172">
        <f t="shared" si="71"/>
        <v>0</v>
      </c>
      <c r="AE208" s="7"/>
      <c r="AF208" s="7"/>
      <c r="AG208" s="7"/>
    </row>
    <row r="209" spans="1:33" s="5" customFormat="1" ht="40.15" customHeight="1" x14ac:dyDescent="0.3">
      <c r="A209" s="142"/>
      <c r="B209" s="409" t="s">
        <v>190</v>
      </c>
      <c r="C209" s="407" t="s">
        <v>73</v>
      </c>
      <c r="D209" s="357" t="s">
        <v>9</v>
      </c>
      <c r="E209" s="410" t="s">
        <v>32</v>
      </c>
      <c r="F209" s="363" t="s">
        <v>6</v>
      </c>
      <c r="G209" s="394" t="s">
        <v>511</v>
      </c>
      <c r="H209" s="231" t="s">
        <v>281</v>
      </c>
      <c r="I209" s="223">
        <v>3000</v>
      </c>
      <c r="J209" s="223">
        <v>3000</v>
      </c>
      <c r="K209" s="223">
        <v>3000</v>
      </c>
      <c r="L209" s="223">
        <v>3000</v>
      </c>
      <c r="M209" s="155">
        <f>SUM(I209:L209)</f>
        <v>12000</v>
      </c>
      <c r="N209" s="263">
        <f>SUM(I209:K209)</f>
        <v>9000</v>
      </c>
      <c r="O209" s="61" t="s">
        <v>23</v>
      </c>
      <c r="P209" s="86"/>
      <c r="Q209" s="388" t="s">
        <v>190</v>
      </c>
      <c r="R209" s="392" t="s">
        <v>320</v>
      </c>
      <c r="S209" s="129" t="s">
        <v>264</v>
      </c>
      <c r="T209" s="402" t="s">
        <v>32</v>
      </c>
      <c r="U209" s="124" t="s">
        <v>6</v>
      </c>
      <c r="V209" s="390" t="s">
        <v>474</v>
      </c>
      <c r="W209" s="231" t="s">
        <v>397</v>
      </c>
      <c r="X209" s="223">
        <v>3000</v>
      </c>
      <c r="Y209" s="223">
        <v>3000</v>
      </c>
      <c r="Z209" s="223">
        <v>3000</v>
      </c>
      <c r="AA209" s="223">
        <v>13292.9</v>
      </c>
      <c r="AB209" s="223">
        <v>16300</v>
      </c>
      <c r="AC209" s="155">
        <f>SUM(X209:AB209)</f>
        <v>38592.9</v>
      </c>
      <c r="AE209" s="1">
        <v>0</v>
      </c>
      <c r="AF209" s="4">
        <v>0</v>
      </c>
      <c r="AG209" s="4">
        <v>0</v>
      </c>
    </row>
    <row r="210" spans="1:33" s="5" customFormat="1" ht="87.75" customHeight="1" x14ac:dyDescent="0.3">
      <c r="A210" s="142"/>
      <c r="B210" s="409"/>
      <c r="C210" s="407"/>
      <c r="D210" s="380"/>
      <c r="E210" s="410"/>
      <c r="F210" s="363"/>
      <c r="G210" s="394"/>
      <c r="H210" s="241" t="s">
        <v>191</v>
      </c>
      <c r="I210" s="237">
        <v>10</v>
      </c>
      <c r="J210" s="237">
        <v>10</v>
      </c>
      <c r="K210" s="237">
        <v>10</v>
      </c>
      <c r="L210" s="237">
        <v>10</v>
      </c>
      <c r="M210" s="161"/>
      <c r="N210" s="282"/>
      <c r="O210" s="40"/>
      <c r="P210" s="86"/>
      <c r="Q210" s="389"/>
      <c r="R210" s="393"/>
      <c r="S210" s="109"/>
      <c r="T210" s="403"/>
      <c r="U210" s="125"/>
      <c r="V210" s="391"/>
      <c r="W210" s="241" t="s">
        <v>191</v>
      </c>
      <c r="X210" s="237">
        <v>10</v>
      </c>
      <c r="Y210" s="237">
        <v>10</v>
      </c>
      <c r="Z210" s="237">
        <v>10</v>
      </c>
      <c r="AA210" s="237"/>
      <c r="AB210" s="237"/>
      <c r="AC210" s="161"/>
      <c r="AE210" s="21"/>
      <c r="AF210" s="21"/>
      <c r="AG210" s="21"/>
    </row>
    <row r="211" spans="1:33" s="5" customFormat="1" ht="37.9" customHeight="1" x14ac:dyDescent="0.3">
      <c r="A211" s="142"/>
      <c r="B211" s="362"/>
      <c r="C211" s="407"/>
      <c r="D211" s="380"/>
      <c r="E211" s="360"/>
      <c r="F211" s="363"/>
      <c r="G211" s="394"/>
      <c r="H211" s="241"/>
      <c r="I211" s="237"/>
      <c r="J211" s="237"/>
      <c r="K211" s="237"/>
      <c r="L211" s="237"/>
      <c r="M211" s="161"/>
      <c r="N211" s="282"/>
      <c r="O211" s="40"/>
      <c r="P211" s="86"/>
      <c r="Q211" s="198"/>
      <c r="R211" s="393"/>
      <c r="S211" s="109"/>
      <c r="T211" s="199"/>
      <c r="U211" s="201"/>
      <c r="V211" s="391"/>
      <c r="W211" s="227" t="s">
        <v>306</v>
      </c>
      <c r="X211" s="228"/>
      <c r="Y211" s="228"/>
      <c r="Z211" s="228"/>
      <c r="AA211" s="228">
        <v>8904</v>
      </c>
      <c r="AB211" s="228">
        <v>9300</v>
      </c>
      <c r="AC211" s="161"/>
      <c r="AE211" s="21"/>
      <c r="AF211" s="21"/>
      <c r="AG211" s="21"/>
    </row>
    <row r="212" spans="1:33" s="5" customFormat="1" ht="111.75" customHeight="1" x14ac:dyDescent="0.3">
      <c r="A212" s="142"/>
      <c r="B212" s="364"/>
      <c r="C212" s="407"/>
      <c r="D212" s="380"/>
      <c r="E212" s="359"/>
      <c r="F212" s="363"/>
      <c r="G212" s="394"/>
      <c r="H212" s="242" t="s">
        <v>192</v>
      </c>
      <c r="I212" s="239">
        <f>I209/I210</f>
        <v>300</v>
      </c>
      <c r="J212" s="239">
        <f t="shared" ref="J212:L212" si="72">J209/J210</f>
        <v>300</v>
      </c>
      <c r="K212" s="239">
        <f t="shared" si="72"/>
        <v>300</v>
      </c>
      <c r="L212" s="239">
        <f t="shared" si="72"/>
        <v>300</v>
      </c>
      <c r="M212" s="162"/>
      <c r="N212" s="287"/>
      <c r="O212" s="40"/>
      <c r="P212" s="86"/>
      <c r="Q212" s="101"/>
      <c r="R212" s="393"/>
      <c r="S212" s="109"/>
      <c r="T212" s="88"/>
      <c r="U212" s="125"/>
      <c r="V212" s="391"/>
      <c r="W212" s="229" t="s">
        <v>429</v>
      </c>
      <c r="X212" s="230">
        <f>X209/X210</f>
        <v>300</v>
      </c>
      <c r="Y212" s="230">
        <f t="shared" ref="Y212:Z212" si="73">Y209/Y210</f>
        <v>300</v>
      </c>
      <c r="Z212" s="230">
        <f t="shared" si="73"/>
        <v>300</v>
      </c>
      <c r="AA212" s="230"/>
      <c r="AB212" s="230"/>
      <c r="AC212" s="162"/>
      <c r="AE212" s="31"/>
      <c r="AF212" s="31"/>
      <c r="AG212" s="31"/>
    </row>
    <row r="213" spans="1:33" s="5" customFormat="1" ht="60" customHeight="1" x14ac:dyDescent="0.3">
      <c r="A213" s="142"/>
      <c r="B213" s="364"/>
      <c r="C213" s="407"/>
      <c r="D213" s="380"/>
      <c r="E213" s="359"/>
      <c r="F213" s="363"/>
      <c r="G213" s="365"/>
      <c r="H213" s="242"/>
      <c r="I213" s="239"/>
      <c r="J213" s="239"/>
      <c r="K213" s="239"/>
      <c r="L213" s="239"/>
      <c r="M213" s="162"/>
      <c r="N213" s="287"/>
      <c r="O213" s="40"/>
      <c r="P213" s="86"/>
      <c r="Q213" s="200"/>
      <c r="R213" s="393"/>
      <c r="S213" s="109"/>
      <c r="T213" s="88"/>
      <c r="U213" s="201"/>
      <c r="V213" s="197"/>
      <c r="W213" s="229" t="s">
        <v>430</v>
      </c>
      <c r="X213" s="230"/>
      <c r="Y213" s="230"/>
      <c r="Z213" s="230"/>
      <c r="AA213" s="230">
        <f>AA209/AA211</f>
        <v>1.4929132973944295</v>
      </c>
      <c r="AB213" s="230">
        <f>AB209/AB211</f>
        <v>1.7526881720430108</v>
      </c>
      <c r="AC213" s="162"/>
      <c r="AE213" s="31"/>
      <c r="AF213" s="31"/>
      <c r="AG213" s="31"/>
    </row>
    <row r="214" spans="1:33" s="5" customFormat="1" ht="121.5" customHeight="1" x14ac:dyDescent="0.3">
      <c r="A214" s="142"/>
      <c r="B214" s="120"/>
      <c r="C214" s="407"/>
      <c r="D214" s="369"/>
      <c r="E214" s="359"/>
      <c r="F214" s="361"/>
      <c r="G214" s="366"/>
      <c r="H214" s="229" t="s">
        <v>193</v>
      </c>
      <c r="I214" s="232">
        <v>100</v>
      </c>
      <c r="J214" s="232">
        <f>J210/I210*100</f>
        <v>100</v>
      </c>
      <c r="K214" s="232">
        <f t="shared" ref="K214:L214" si="74">K210/J210*100</f>
        <v>100</v>
      </c>
      <c r="L214" s="232">
        <f t="shared" si="74"/>
        <v>100</v>
      </c>
      <c r="M214" s="152"/>
      <c r="N214" s="272"/>
      <c r="O214" s="41"/>
      <c r="P214" s="86"/>
      <c r="Q214" s="65"/>
      <c r="R214" s="45"/>
      <c r="S214" s="90"/>
      <c r="T214" s="88"/>
      <c r="U214" s="80"/>
      <c r="V214" s="76"/>
      <c r="W214" s="229" t="s">
        <v>193</v>
      </c>
      <c r="X214" s="232">
        <v>100</v>
      </c>
      <c r="Y214" s="232">
        <f>Y210/X210*100</f>
        <v>100</v>
      </c>
      <c r="Z214" s="232">
        <f t="shared" ref="Z214" si="75">Z210/Y210*100</f>
        <v>100</v>
      </c>
      <c r="AA214" s="232"/>
      <c r="AB214" s="232"/>
      <c r="AC214" s="152"/>
      <c r="AE214" s="133"/>
      <c r="AF214" s="133"/>
      <c r="AG214" s="133"/>
    </row>
    <row r="215" spans="1:33" s="5" customFormat="1" ht="78" customHeight="1" x14ac:dyDescent="0.3">
      <c r="A215" s="142"/>
      <c r="B215" s="120"/>
      <c r="C215" s="407"/>
      <c r="D215" s="369"/>
      <c r="E215" s="359"/>
      <c r="F215" s="361"/>
      <c r="G215" s="366"/>
      <c r="H215" s="229"/>
      <c r="I215" s="232"/>
      <c r="J215" s="232"/>
      <c r="K215" s="232"/>
      <c r="L215" s="232"/>
      <c r="M215" s="152"/>
      <c r="N215" s="272"/>
      <c r="O215" s="41"/>
      <c r="P215" s="86"/>
      <c r="Q215" s="65"/>
      <c r="R215" s="78"/>
      <c r="S215" s="91"/>
      <c r="T215" s="89"/>
      <c r="U215" s="81"/>
      <c r="V215" s="77"/>
      <c r="W215" s="229" t="s">
        <v>368</v>
      </c>
      <c r="X215" s="232"/>
      <c r="Y215" s="232"/>
      <c r="Z215" s="232"/>
      <c r="AA215" s="232">
        <v>100</v>
      </c>
      <c r="AB215" s="232">
        <f>AB211/AA211*100</f>
        <v>104.44743935309972</v>
      </c>
      <c r="AC215" s="152"/>
      <c r="AE215" s="133"/>
      <c r="AF215" s="133"/>
      <c r="AG215" s="133"/>
    </row>
    <row r="216" spans="1:33" s="5" customFormat="1" ht="40.15" hidden="1" customHeight="1" x14ac:dyDescent="0.3">
      <c r="A216" s="142"/>
      <c r="B216" s="120"/>
      <c r="C216" s="407"/>
      <c r="D216" s="357"/>
      <c r="E216" s="410"/>
      <c r="F216" s="363"/>
      <c r="G216" s="394"/>
      <c r="H216" s="231"/>
      <c r="I216" s="223"/>
      <c r="J216" s="223"/>
      <c r="K216" s="223"/>
      <c r="L216" s="223"/>
      <c r="M216" s="155">
        <f>SUM(I216:L216)</f>
        <v>0</v>
      </c>
      <c r="N216" s="263">
        <f>SUM(I216:K216)</f>
        <v>0</v>
      </c>
      <c r="O216" s="104" t="s">
        <v>23</v>
      </c>
      <c r="P216" s="86"/>
      <c r="Q216" s="65"/>
      <c r="R216" s="392" t="s">
        <v>365</v>
      </c>
      <c r="S216" s="322" t="s">
        <v>274</v>
      </c>
      <c r="T216" s="402" t="s">
        <v>32</v>
      </c>
      <c r="U216" s="323" t="s">
        <v>6</v>
      </c>
      <c r="V216" s="390" t="s">
        <v>366</v>
      </c>
      <c r="W216" s="231" t="s">
        <v>281</v>
      </c>
      <c r="X216" s="223"/>
      <c r="Y216" s="223"/>
      <c r="Z216" s="223"/>
      <c r="AA216" s="223"/>
      <c r="AB216" s="223"/>
      <c r="AC216" s="155">
        <f>SUM(X216:AB216)</f>
        <v>0</v>
      </c>
      <c r="AE216" s="1">
        <v>0</v>
      </c>
      <c r="AF216" s="4">
        <v>0</v>
      </c>
      <c r="AG216" s="4">
        <v>0</v>
      </c>
    </row>
    <row r="217" spans="1:33" s="5" customFormat="1" ht="79.900000000000006" hidden="1" customHeight="1" x14ac:dyDescent="0.3">
      <c r="A217" s="142"/>
      <c r="B217" s="120"/>
      <c r="C217" s="407"/>
      <c r="D217" s="380"/>
      <c r="E217" s="410"/>
      <c r="F217" s="363"/>
      <c r="G217" s="394"/>
      <c r="H217" s="241"/>
      <c r="I217" s="237"/>
      <c r="J217" s="237"/>
      <c r="K217" s="237"/>
      <c r="L217" s="237"/>
      <c r="M217" s="161"/>
      <c r="N217" s="282"/>
      <c r="O217" s="40"/>
      <c r="P217" s="86"/>
      <c r="Q217" s="65"/>
      <c r="R217" s="393"/>
      <c r="S217" s="109"/>
      <c r="T217" s="403"/>
      <c r="U217" s="324"/>
      <c r="V217" s="391"/>
      <c r="W217" s="241" t="s">
        <v>376</v>
      </c>
      <c r="X217" s="237"/>
      <c r="Y217" s="237"/>
      <c r="Z217" s="237"/>
      <c r="AA217" s="237"/>
      <c r="AB217" s="237"/>
      <c r="AC217" s="161"/>
      <c r="AE217" s="21"/>
      <c r="AF217" s="21"/>
      <c r="AG217" s="21"/>
    </row>
    <row r="218" spans="1:33" s="5" customFormat="1" ht="76.150000000000006" hidden="1" customHeight="1" x14ac:dyDescent="0.3">
      <c r="A218" s="142"/>
      <c r="B218" s="364"/>
      <c r="C218" s="407"/>
      <c r="D218" s="380"/>
      <c r="E218" s="359"/>
      <c r="F218" s="363"/>
      <c r="G218" s="394"/>
      <c r="H218" s="242"/>
      <c r="I218" s="239"/>
      <c r="J218" s="239"/>
      <c r="K218" s="239"/>
      <c r="L218" s="239"/>
      <c r="M218" s="162"/>
      <c r="N218" s="287"/>
      <c r="O218" s="40"/>
      <c r="P218" s="86"/>
      <c r="Q218" s="325"/>
      <c r="R218" s="393"/>
      <c r="S218" s="109"/>
      <c r="T218" s="88"/>
      <c r="U218" s="324"/>
      <c r="V218" s="391"/>
      <c r="W218" s="229" t="s">
        <v>377</v>
      </c>
      <c r="X218" s="230"/>
      <c r="Y218" s="230"/>
      <c r="Z218" s="230"/>
      <c r="AA218" s="230"/>
      <c r="AB218" s="230"/>
      <c r="AC218" s="162"/>
      <c r="AE218" s="31"/>
      <c r="AF218" s="31"/>
      <c r="AG218" s="31"/>
    </row>
    <row r="219" spans="1:33" s="5" customFormat="1" ht="91.9" hidden="1" customHeight="1" x14ac:dyDescent="0.3">
      <c r="A219" s="142"/>
      <c r="B219" s="120"/>
      <c r="C219" s="407"/>
      <c r="D219" s="369"/>
      <c r="E219" s="359"/>
      <c r="F219" s="361"/>
      <c r="G219" s="366"/>
      <c r="H219" s="229"/>
      <c r="I219" s="232"/>
      <c r="J219" s="232"/>
      <c r="K219" s="232"/>
      <c r="L219" s="232"/>
      <c r="M219" s="152"/>
      <c r="N219" s="272"/>
      <c r="O219" s="41"/>
      <c r="P219" s="86"/>
      <c r="Q219" s="65"/>
      <c r="R219" s="45"/>
      <c r="S219" s="90"/>
      <c r="T219" s="88"/>
      <c r="U219" s="80"/>
      <c r="V219" s="76"/>
      <c r="W219" s="229" t="s">
        <v>378</v>
      </c>
      <c r="X219" s="232"/>
      <c r="Y219" s="232"/>
      <c r="Z219" s="232"/>
      <c r="AA219" s="232"/>
      <c r="AB219" s="232"/>
      <c r="AC219" s="152"/>
      <c r="AE219" s="133"/>
      <c r="AF219" s="133"/>
      <c r="AG219" s="133"/>
    </row>
    <row r="220" spans="1:33" s="5" customFormat="1" ht="40.15" customHeight="1" x14ac:dyDescent="0.3">
      <c r="A220" s="142"/>
      <c r="B220" s="409" t="s">
        <v>194</v>
      </c>
      <c r="C220" s="407" t="s">
        <v>74</v>
      </c>
      <c r="D220" s="357" t="s">
        <v>10</v>
      </c>
      <c r="E220" s="409" t="s">
        <v>8</v>
      </c>
      <c r="F220" s="363" t="s">
        <v>6</v>
      </c>
      <c r="G220" s="394" t="s">
        <v>512</v>
      </c>
      <c r="H220" s="231" t="s">
        <v>281</v>
      </c>
      <c r="I220" s="223">
        <v>1280</v>
      </c>
      <c r="J220" s="223">
        <v>10000</v>
      </c>
      <c r="K220" s="223">
        <v>14946.4</v>
      </c>
      <c r="L220" s="223"/>
      <c r="M220" s="155">
        <f>SUM(I220:L220)</f>
        <v>26226.400000000001</v>
      </c>
      <c r="N220" s="263">
        <f>SUM(I220:K220)</f>
        <v>26226.400000000001</v>
      </c>
      <c r="O220" s="61" t="s">
        <v>24</v>
      </c>
      <c r="P220" s="86"/>
      <c r="Q220" s="388" t="s">
        <v>194</v>
      </c>
      <c r="R220" s="392" t="s">
        <v>285</v>
      </c>
      <c r="S220" s="129" t="s">
        <v>264</v>
      </c>
      <c r="T220" s="388" t="s">
        <v>8</v>
      </c>
      <c r="U220" s="124" t="s">
        <v>6</v>
      </c>
      <c r="V220" s="390" t="s">
        <v>475</v>
      </c>
      <c r="W220" s="231" t="s">
        <v>397</v>
      </c>
      <c r="X220" s="223">
        <v>1280</v>
      </c>
      <c r="Y220" s="223">
        <v>10000</v>
      </c>
      <c r="Z220" s="223">
        <v>14946.4</v>
      </c>
      <c r="AA220" s="223"/>
      <c r="AB220" s="223"/>
      <c r="AC220" s="155">
        <f>SUM(X220:AB220)</f>
        <v>26226.400000000001</v>
      </c>
      <c r="AE220" s="4">
        <v>0</v>
      </c>
      <c r="AF220" s="4">
        <v>47.6</v>
      </c>
      <c r="AG220" s="4">
        <v>0</v>
      </c>
    </row>
    <row r="221" spans="1:33" s="5" customFormat="1" ht="120.75" customHeight="1" x14ac:dyDescent="0.3">
      <c r="A221" s="142"/>
      <c r="B221" s="409"/>
      <c r="C221" s="407"/>
      <c r="D221" s="380"/>
      <c r="E221" s="409"/>
      <c r="F221" s="363"/>
      <c r="G221" s="394"/>
      <c r="H221" s="241" t="s">
        <v>195</v>
      </c>
      <c r="I221" s="237">
        <v>1</v>
      </c>
      <c r="J221" s="237">
        <v>1</v>
      </c>
      <c r="K221" s="237">
        <v>1</v>
      </c>
      <c r="L221" s="237"/>
      <c r="M221" s="161"/>
      <c r="N221" s="282"/>
      <c r="O221" s="40"/>
      <c r="P221" s="86"/>
      <c r="Q221" s="389"/>
      <c r="R221" s="393"/>
      <c r="S221" s="109"/>
      <c r="T221" s="389"/>
      <c r="U221" s="125"/>
      <c r="V221" s="391"/>
      <c r="W221" s="241" t="s">
        <v>287</v>
      </c>
      <c r="X221" s="237">
        <v>1</v>
      </c>
      <c r="Y221" s="237">
        <v>1</v>
      </c>
      <c r="Z221" s="237">
        <v>1</v>
      </c>
      <c r="AA221" s="237"/>
      <c r="AB221" s="237"/>
      <c r="AC221" s="161"/>
      <c r="AE221" s="21"/>
      <c r="AF221" s="21"/>
      <c r="AG221" s="21"/>
    </row>
    <row r="222" spans="1:33" s="5" customFormat="1" ht="146.25" customHeight="1" x14ac:dyDescent="0.3">
      <c r="A222" s="142"/>
      <c r="B222" s="120"/>
      <c r="C222" s="367"/>
      <c r="D222" s="380"/>
      <c r="E222" s="120"/>
      <c r="F222" s="363"/>
      <c r="G222" s="366"/>
      <c r="H222" s="242" t="s">
        <v>196</v>
      </c>
      <c r="I222" s="226">
        <f>I220/I221</f>
        <v>1280</v>
      </c>
      <c r="J222" s="226">
        <f>J220/J221</f>
        <v>10000</v>
      </c>
      <c r="K222" s="226">
        <f>K220/K221</f>
        <v>14946.4</v>
      </c>
      <c r="L222" s="226"/>
      <c r="M222" s="167"/>
      <c r="N222" s="290"/>
      <c r="O222" s="40"/>
      <c r="P222" s="86"/>
      <c r="Q222" s="65"/>
      <c r="R222" s="113"/>
      <c r="S222" s="109"/>
      <c r="T222" s="65"/>
      <c r="U222" s="125"/>
      <c r="V222" s="76"/>
      <c r="W222" s="242" t="s">
        <v>431</v>
      </c>
      <c r="X222" s="226">
        <f>X220/X221</f>
        <v>1280</v>
      </c>
      <c r="Y222" s="226">
        <f>Y220/Y221</f>
        <v>10000</v>
      </c>
      <c r="Z222" s="226">
        <f>Z220/Z221</f>
        <v>14946.4</v>
      </c>
      <c r="AA222" s="226"/>
      <c r="AB222" s="226"/>
      <c r="AC222" s="167"/>
      <c r="AE222" s="22"/>
      <c r="AF222" s="22"/>
      <c r="AG222" s="22"/>
    </row>
    <row r="223" spans="1:33" s="5" customFormat="1" ht="138" customHeight="1" x14ac:dyDescent="0.3">
      <c r="A223" s="142"/>
      <c r="B223" s="120"/>
      <c r="C223" s="367"/>
      <c r="D223" s="380"/>
      <c r="E223" s="120"/>
      <c r="F223" s="363"/>
      <c r="G223" s="366"/>
      <c r="H223" s="229" t="s">
        <v>121</v>
      </c>
      <c r="I223" s="232">
        <v>20.3</v>
      </c>
      <c r="J223" s="232">
        <v>52.2</v>
      </c>
      <c r="K223" s="232">
        <v>100</v>
      </c>
      <c r="L223" s="232"/>
      <c r="M223" s="152"/>
      <c r="N223" s="272"/>
      <c r="O223" s="41"/>
      <c r="P223" s="86"/>
      <c r="Q223" s="65"/>
      <c r="R223" s="113"/>
      <c r="S223" s="109"/>
      <c r="T223" s="65"/>
      <c r="U223" s="125"/>
      <c r="V223" s="76"/>
      <c r="W223" s="229" t="s">
        <v>346</v>
      </c>
      <c r="X223" s="232">
        <v>20.3</v>
      </c>
      <c r="Y223" s="232">
        <v>52.2</v>
      </c>
      <c r="Z223" s="232">
        <v>100</v>
      </c>
      <c r="AA223" s="232"/>
      <c r="AB223" s="232"/>
      <c r="AC223" s="152"/>
      <c r="AE223" s="133"/>
      <c r="AF223" s="133"/>
      <c r="AG223" s="133"/>
    </row>
    <row r="224" spans="1:33" s="5" customFormat="1" ht="40.15" customHeight="1" x14ac:dyDescent="0.3">
      <c r="A224" s="142"/>
      <c r="B224" s="120"/>
      <c r="C224" s="407" t="s">
        <v>75</v>
      </c>
      <c r="D224" s="357" t="s">
        <v>9</v>
      </c>
      <c r="E224" s="409" t="s">
        <v>8</v>
      </c>
      <c r="F224" s="361" t="s">
        <v>6</v>
      </c>
      <c r="G224" s="394" t="s">
        <v>513</v>
      </c>
      <c r="H224" s="231" t="s">
        <v>281</v>
      </c>
      <c r="I224" s="223">
        <v>34530</v>
      </c>
      <c r="J224" s="223">
        <v>24300</v>
      </c>
      <c r="K224" s="223">
        <v>36600</v>
      </c>
      <c r="L224" s="223">
        <v>45600</v>
      </c>
      <c r="M224" s="155">
        <f>SUM(I224:L224)</f>
        <v>141030</v>
      </c>
      <c r="N224" s="263">
        <f>SUM(I224:K224)</f>
        <v>95430</v>
      </c>
      <c r="O224" s="61" t="s">
        <v>25</v>
      </c>
      <c r="P224" s="86"/>
      <c r="Q224" s="65"/>
      <c r="R224" s="386" t="s">
        <v>75</v>
      </c>
      <c r="S224" s="129" t="s">
        <v>264</v>
      </c>
      <c r="T224" s="388" t="s">
        <v>8</v>
      </c>
      <c r="U224" s="79" t="s">
        <v>6</v>
      </c>
      <c r="V224" s="390" t="s">
        <v>476</v>
      </c>
      <c r="W224" s="231" t="s">
        <v>397</v>
      </c>
      <c r="X224" s="223">
        <v>34530</v>
      </c>
      <c r="Y224" s="223">
        <v>24300</v>
      </c>
      <c r="Z224" s="223">
        <v>36600</v>
      </c>
      <c r="AA224" s="223"/>
      <c r="AB224" s="223"/>
      <c r="AC224" s="155">
        <f>SUM(X224:AB224)</f>
        <v>95430</v>
      </c>
      <c r="AE224" s="4">
        <v>5847</v>
      </c>
      <c r="AF224" s="4">
        <v>35594.6</v>
      </c>
      <c r="AG224" s="4">
        <v>0</v>
      </c>
    </row>
    <row r="225" spans="1:33" s="5" customFormat="1" ht="223.5" customHeight="1" x14ac:dyDescent="0.3">
      <c r="A225" s="142"/>
      <c r="B225" s="120"/>
      <c r="C225" s="407"/>
      <c r="D225" s="380"/>
      <c r="E225" s="409"/>
      <c r="F225" s="361"/>
      <c r="G225" s="394"/>
      <c r="H225" s="241" t="s">
        <v>198</v>
      </c>
      <c r="I225" s="237">
        <v>10</v>
      </c>
      <c r="J225" s="237">
        <v>13</v>
      </c>
      <c r="K225" s="237">
        <v>15</v>
      </c>
      <c r="L225" s="237">
        <v>15</v>
      </c>
      <c r="M225" s="161"/>
      <c r="N225" s="282"/>
      <c r="O225" s="40"/>
      <c r="P225" s="86"/>
      <c r="Q225" s="65"/>
      <c r="R225" s="387"/>
      <c r="S225" s="109"/>
      <c r="T225" s="389"/>
      <c r="U225" s="80"/>
      <c r="V225" s="391"/>
      <c r="W225" s="241" t="s">
        <v>198</v>
      </c>
      <c r="X225" s="237">
        <v>10</v>
      </c>
      <c r="Y225" s="237">
        <v>13</v>
      </c>
      <c r="Z225" s="237">
        <v>15</v>
      </c>
      <c r="AA225" s="237"/>
      <c r="AB225" s="237"/>
      <c r="AC225" s="161"/>
      <c r="AE225" s="21"/>
      <c r="AF225" s="21"/>
      <c r="AG225" s="21"/>
    </row>
    <row r="226" spans="1:33" s="5" customFormat="1" ht="246.75" customHeight="1" x14ac:dyDescent="0.3">
      <c r="A226" s="142"/>
      <c r="B226" s="120"/>
      <c r="C226" s="119"/>
      <c r="D226" s="380"/>
      <c r="E226" s="120"/>
      <c r="F226" s="361"/>
      <c r="G226" s="366"/>
      <c r="H226" s="242" t="s">
        <v>197</v>
      </c>
      <c r="I226" s="239">
        <f>I224/I225</f>
        <v>3453</v>
      </c>
      <c r="J226" s="239">
        <f t="shared" ref="J226:L226" si="76">J224/J225</f>
        <v>1869.2307692307693</v>
      </c>
      <c r="K226" s="239">
        <f t="shared" si="76"/>
        <v>2440</v>
      </c>
      <c r="L226" s="239">
        <f t="shared" si="76"/>
        <v>3040</v>
      </c>
      <c r="M226" s="162"/>
      <c r="N226" s="287"/>
      <c r="O226" s="40"/>
      <c r="P226" s="86"/>
      <c r="Q226" s="65"/>
      <c r="R226" s="45"/>
      <c r="S226" s="109"/>
      <c r="T226" s="65"/>
      <c r="U226" s="80"/>
      <c r="V226" s="76"/>
      <c r="W226" s="242" t="s">
        <v>432</v>
      </c>
      <c r="X226" s="226">
        <f>X224/X225</f>
        <v>3453</v>
      </c>
      <c r="Y226" s="239">
        <f t="shared" ref="Y226:Z226" si="77">Y224/Y225</f>
        <v>1869.2307692307693</v>
      </c>
      <c r="Z226" s="226">
        <f t="shared" si="77"/>
        <v>2440</v>
      </c>
      <c r="AA226" s="226"/>
      <c r="AB226" s="226"/>
      <c r="AC226" s="162"/>
      <c r="AE226" s="22"/>
      <c r="AF226" s="31"/>
      <c r="AG226" s="22"/>
    </row>
    <row r="227" spans="1:33" s="5" customFormat="1" ht="250.5" customHeight="1" x14ac:dyDescent="0.3">
      <c r="A227" s="142"/>
      <c r="B227" s="120"/>
      <c r="C227" s="119"/>
      <c r="D227" s="380"/>
      <c r="E227" s="120"/>
      <c r="F227" s="361"/>
      <c r="G227" s="366"/>
      <c r="H227" s="229" t="s">
        <v>199</v>
      </c>
      <c r="I227" s="232">
        <v>100</v>
      </c>
      <c r="J227" s="232">
        <f>J225/I225*100</f>
        <v>130</v>
      </c>
      <c r="K227" s="232">
        <f t="shared" ref="K227:L227" si="78">K225/J225*100</f>
        <v>115.38461538461537</v>
      </c>
      <c r="L227" s="232">
        <f t="shared" si="78"/>
        <v>100</v>
      </c>
      <c r="M227" s="152"/>
      <c r="N227" s="272"/>
      <c r="O227" s="41"/>
      <c r="P227" s="86"/>
      <c r="Q227" s="65"/>
      <c r="R227" s="78"/>
      <c r="S227" s="110"/>
      <c r="T227" s="66"/>
      <c r="U227" s="81"/>
      <c r="V227" s="77"/>
      <c r="W227" s="229" t="s">
        <v>199</v>
      </c>
      <c r="X227" s="232">
        <v>100</v>
      </c>
      <c r="Y227" s="232">
        <f>Y225/X225*100</f>
        <v>130</v>
      </c>
      <c r="Z227" s="232">
        <f t="shared" ref="Z227" si="79">Z225/Y225*100</f>
        <v>115.38461538461537</v>
      </c>
      <c r="AA227" s="232"/>
      <c r="AB227" s="232"/>
      <c r="AC227" s="152"/>
      <c r="AE227" s="133"/>
      <c r="AF227" s="133"/>
      <c r="AG227" s="133"/>
    </row>
    <row r="228" spans="1:33" s="5" customFormat="1" ht="39.950000000000003" hidden="1" customHeight="1" x14ac:dyDescent="0.3">
      <c r="A228" s="142"/>
      <c r="B228" s="120"/>
      <c r="C228" s="33" t="s">
        <v>92</v>
      </c>
      <c r="D228" s="34"/>
      <c r="E228" s="33"/>
      <c r="F228" s="35"/>
      <c r="G228" s="36"/>
      <c r="H228" s="223"/>
      <c r="I228" s="223">
        <v>700</v>
      </c>
      <c r="J228" s="223">
        <v>800</v>
      </c>
      <c r="K228" s="223"/>
      <c r="L228" s="223">
        <v>850</v>
      </c>
      <c r="M228" s="173"/>
      <c r="N228" s="295"/>
      <c r="O228" s="43"/>
      <c r="P228" s="86"/>
      <c r="Q228" s="65"/>
      <c r="R228" s="33" t="s">
        <v>92</v>
      </c>
      <c r="S228" s="34"/>
      <c r="T228" s="33"/>
      <c r="U228" s="35"/>
      <c r="V228" s="36"/>
      <c r="W228" s="223"/>
      <c r="X228" s="223">
        <v>700</v>
      </c>
      <c r="Y228" s="223">
        <v>800</v>
      </c>
      <c r="Z228" s="223"/>
      <c r="AA228" s="223">
        <v>850</v>
      </c>
      <c r="AB228" s="223"/>
      <c r="AC228" s="173"/>
      <c r="AE228" s="36"/>
      <c r="AF228" s="36"/>
      <c r="AG228" s="36"/>
    </row>
    <row r="229" spans="1:33" s="5" customFormat="1" ht="30" hidden="1" customHeight="1" x14ac:dyDescent="0.3">
      <c r="A229" s="142"/>
      <c r="B229" s="120"/>
      <c r="C229" s="14" t="s">
        <v>86</v>
      </c>
      <c r="D229" s="15"/>
      <c r="E229" s="140"/>
      <c r="F229" s="16"/>
      <c r="G229" s="21"/>
      <c r="H229" s="237"/>
      <c r="I229" s="237">
        <v>1</v>
      </c>
      <c r="J229" s="237">
        <v>1</v>
      </c>
      <c r="K229" s="237"/>
      <c r="L229" s="237">
        <v>1</v>
      </c>
      <c r="M229" s="161"/>
      <c r="N229" s="282"/>
      <c r="O229" s="40"/>
      <c r="P229" s="86"/>
      <c r="Q229" s="65"/>
      <c r="R229" s="14" t="s">
        <v>86</v>
      </c>
      <c r="S229" s="15"/>
      <c r="T229" s="140"/>
      <c r="U229" s="16"/>
      <c r="V229" s="21"/>
      <c r="W229" s="237"/>
      <c r="X229" s="237">
        <v>1</v>
      </c>
      <c r="Y229" s="237">
        <v>1</v>
      </c>
      <c r="Z229" s="237"/>
      <c r="AA229" s="237">
        <v>1</v>
      </c>
      <c r="AB229" s="237"/>
      <c r="AC229" s="161"/>
      <c r="AE229" s="21"/>
      <c r="AF229" s="21"/>
      <c r="AG229" s="21"/>
    </row>
    <row r="230" spans="1:33" s="5" customFormat="1" ht="30" hidden="1" customHeight="1" x14ac:dyDescent="0.3">
      <c r="A230" s="142"/>
      <c r="B230" s="120"/>
      <c r="C230" s="18" t="s">
        <v>93</v>
      </c>
      <c r="D230" s="19"/>
      <c r="E230" s="23"/>
      <c r="F230" s="20"/>
      <c r="G230" s="22"/>
      <c r="H230" s="226"/>
      <c r="I230" s="239">
        <f>I228/I229</f>
        <v>700</v>
      </c>
      <c r="J230" s="239">
        <f>J228/J229</f>
        <v>800</v>
      </c>
      <c r="K230" s="239"/>
      <c r="L230" s="239">
        <f t="shared" ref="L230" si="80">L228/L229</f>
        <v>850</v>
      </c>
      <c r="M230" s="162"/>
      <c r="N230" s="287"/>
      <c r="O230" s="40"/>
      <c r="P230" s="86"/>
      <c r="Q230" s="65"/>
      <c r="R230" s="18" t="s">
        <v>93</v>
      </c>
      <c r="S230" s="19"/>
      <c r="T230" s="23"/>
      <c r="U230" s="20"/>
      <c r="V230" s="22"/>
      <c r="W230" s="226"/>
      <c r="X230" s="239">
        <f>X228/X229</f>
        <v>700</v>
      </c>
      <c r="Y230" s="239">
        <f>Y228/Y229</f>
        <v>800</v>
      </c>
      <c r="Z230" s="239"/>
      <c r="AA230" s="239">
        <f t="shared" ref="AA230" si="81">AA228/AA229</f>
        <v>850</v>
      </c>
      <c r="AB230" s="239"/>
      <c r="AC230" s="162"/>
      <c r="AE230" s="31"/>
      <c r="AF230" s="31"/>
      <c r="AG230" s="31"/>
    </row>
    <row r="231" spans="1:33" s="5" customFormat="1" ht="30" hidden="1" customHeight="1" x14ac:dyDescent="0.3">
      <c r="A231" s="142"/>
      <c r="B231" s="120"/>
      <c r="C231" s="33" t="s">
        <v>94</v>
      </c>
      <c r="D231" s="34"/>
      <c r="E231" s="33"/>
      <c r="F231" s="35"/>
      <c r="G231" s="36"/>
      <c r="H231" s="223"/>
      <c r="I231" s="223">
        <v>380</v>
      </c>
      <c r="J231" s="223"/>
      <c r="K231" s="223"/>
      <c r="L231" s="223">
        <v>450</v>
      </c>
      <c r="M231" s="173"/>
      <c r="N231" s="295"/>
      <c r="O231" s="41"/>
      <c r="P231" s="86"/>
      <c r="Q231" s="65"/>
      <c r="R231" s="33" t="s">
        <v>94</v>
      </c>
      <c r="S231" s="34"/>
      <c r="T231" s="33"/>
      <c r="U231" s="35"/>
      <c r="V231" s="36"/>
      <c r="W231" s="223"/>
      <c r="X231" s="223">
        <v>380</v>
      </c>
      <c r="Y231" s="223"/>
      <c r="Z231" s="223"/>
      <c r="AA231" s="223">
        <v>450</v>
      </c>
      <c r="AB231" s="223"/>
      <c r="AC231" s="173"/>
      <c r="AE231" s="36"/>
      <c r="AF231" s="36"/>
      <c r="AG231" s="36"/>
    </row>
    <row r="232" spans="1:33" s="5" customFormat="1" ht="30" hidden="1" customHeight="1" x14ac:dyDescent="0.3">
      <c r="A232" s="142"/>
      <c r="B232" s="120"/>
      <c r="C232" s="14" t="s">
        <v>86</v>
      </c>
      <c r="D232" s="15"/>
      <c r="E232" s="140"/>
      <c r="F232" s="16"/>
      <c r="G232" s="21"/>
      <c r="H232" s="237"/>
      <c r="I232" s="237">
        <v>1</v>
      </c>
      <c r="J232" s="237"/>
      <c r="K232" s="237"/>
      <c r="L232" s="237">
        <v>1</v>
      </c>
      <c r="M232" s="161"/>
      <c r="N232" s="282"/>
      <c r="O232" s="40"/>
      <c r="P232" s="86"/>
      <c r="Q232" s="65"/>
      <c r="R232" s="14" t="s">
        <v>86</v>
      </c>
      <c r="S232" s="15"/>
      <c r="T232" s="140"/>
      <c r="U232" s="16"/>
      <c r="V232" s="21"/>
      <c r="W232" s="237"/>
      <c r="X232" s="237">
        <v>1</v>
      </c>
      <c r="Y232" s="237"/>
      <c r="Z232" s="237"/>
      <c r="AA232" s="237">
        <v>1</v>
      </c>
      <c r="AB232" s="237"/>
      <c r="AC232" s="161"/>
      <c r="AE232" s="21"/>
      <c r="AF232" s="21"/>
      <c r="AG232" s="21"/>
    </row>
    <row r="233" spans="1:33" s="5" customFormat="1" ht="30" hidden="1" customHeight="1" x14ac:dyDescent="0.3">
      <c r="A233" s="142"/>
      <c r="B233" s="120"/>
      <c r="C233" s="18" t="s">
        <v>93</v>
      </c>
      <c r="D233" s="19"/>
      <c r="E233" s="23"/>
      <c r="F233" s="20"/>
      <c r="G233" s="22"/>
      <c r="H233" s="226"/>
      <c r="I233" s="239">
        <f>I231/I232</f>
        <v>380</v>
      </c>
      <c r="J233" s="239"/>
      <c r="K233" s="239"/>
      <c r="L233" s="239">
        <f t="shared" ref="L233" si="82">L231/L232</f>
        <v>450</v>
      </c>
      <c r="M233" s="162"/>
      <c r="N233" s="287"/>
      <c r="O233" s="40"/>
      <c r="P233" s="86"/>
      <c r="Q233" s="65"/>
      <c r="R233" s="18" t="s">
        <v>93</v>
      </c>
      <c r="S233" s="19"/>
      <c r="T233" s="23"/>
      <c r="U233" s="20"/>
      <c r="V233" s="22"/>
      <c r="W233" s="226"/>
      <c r="X233" s="239">
        <f>X231/X232</f>
        <v>380</v>
      </c>
      <c r="Y233" s="239"/>
      <c r="Z233" s="239"/>
      <c r="AA233" s="239">
        <f t="shared" ref="AA233" si="83">AA231/AA232</f>
        <v>450</v>
      </c>
      <c r="AB233" s="239"/>
      <c r="AC233" s="162"/>
      <c r="AE233" s="31"/>
      <c r="AF233" s="31"/>
      <c r="AG233" s="31"/>
    </row>
    <row r="234" spans="1:33" s="5" customFormat="1" ht="30" hidden="1" customHeight="1" x14ac:dyDescent="0.3">
      <c r="A234" s="142"/>
      <c r="B234" s="120"/>
      <c r="C234" s="33" t="s">
        <v>95</v>
      </c>
      <c r="D234" s="34"/>
      <c r="E234" s="33"/>
      <c r="F234" s="35"/>
      <c r="G234" s="36"/>
      <c r="H234" s="223"/>
      <c r="I234" s="223">
        <v>4200</v>
      </c>
      <c r="J234" s="223"/>
      <c r="K234" s="223">
        <v>4300</v>
      </c>
      <c r="L234" s="223"/>
      <c r="M234" s="173"/>
      <c r="N234" s="295"/>
      <c r="O234" s="41"/>
      <c r="P234" s="86"/>
      <c r="Q234" s="65"/>
      <c r="R234" s="33" t="s">
        <v>95</v>
      </c>
      <c r="S234" s="34"/>
      <c r="T234" s="33"/>
      <c r="U234" s="35"/>
      <c r="V234" s="36"/>
      <c r="W234" s="223"/>
      <c r="X234" s="223">
        <v>4200</v>
      </c>
      <c r="Y234" s="223"/>
      <c r="Z234" s="223">
        <v>4300</v>
      </c>
      <c r="AA234" s="223"/>
      <c r="AB234" s="223"/>
      <c r="AC234" s="173"/>
      <c r="AE234" s="36"/>
      <c r="AF234" s="36"/>
      <c r="AG234" s="36"/>
    </row>
    <row r="235" spans="1:33" s="5" customFormat="1" ht="30" hidden="1" customHeight="1" x14ac:dyDescent="0.3">
      <c r="A235" s="142"/>
      <c r="B235" s="120"/>
      <c r="C235" s="14" t="s">
        <v>86</v>
      </c>
      <c r="D235" s="15"/>
      <c r="E235" s="140"/>
      <c r="F235" s="16"/>
      <c r="G235" s="21"/>
      <c r="H235" s="237"/>
      <c r="I235" s="237">
        <v>1</v>
      </c>
      <c r="J235" s="237"/>
      <c r="K235" s="237">
        <v>1</v>
      </c>
      <c r="L235" s="237"/>
      <c r="M235" s="161"/>
      <c r="N235" s="282"/>
      <c r="O235" s="40"/>
      <c r="P235" s="86"/>
      <c r="Q235" s="65"/>
      <c r="R235" s="14" t="s">
        <v>86</v>
      </c>
      <c r="S235" s="15"/>
      <c r="T235" s="140"/>
      <c r="U235" s="16"/>
      <c r="V235" s="21"/>
      <c r="W235" s="237"/>
      <c r="X235" s="237">
        <v>1</v>
      </c>
      <c r="Y235" s="237"/>
      <c r="Z235" s="237">
        <v>1</v>
      </c>
      <c r="AA235" s="237"/>
      <c r="AB235" s="237"/>
      <c r="AC235" s="161"/>
      <c r="AE235" s="21"/>
      <c r="AF235" s="21"/>
      <c r="AG235" s="21"/>
    </row>
    <row r="236" spans="1:33" s="5" customFormat="1" ht="30" hidden="1" customHeight="1" x14ac:dyDescent="0.3">
      <c r="A236" s="142"/>
      <c r="B236" s="120"/>
      <c r="C236" s="18" t="s">
        <v>93</v>
      </c>
      <c r="D236" s="19"/>
      <c r="E236" s="23"/>
      <c r="F236" s="20"/>
      <c r="G236" s="22"/>
      <c r="H236" s="226"/>
      <c r="I236" s="239">
        <f>I234/I235</f>
        <v>4200</v>
      </c>
      <c r="J236" s="239"/>
      <c r="K236" s="239">
        <f t="shared" ref="K236" si="84">K234/K235</f>
        <v>4300</v>
      </c>
      <c r="L236" s="239"/>
      <c r="M236" s="162"/>
      <c r="N236" s="287"/>
      <c r="O236" s="40"/>
      <c r="P236" s="86"/>
      <c r="Q236" s="65"/>
      <c r="R236" s="18" t="s">
        <v>93</v>
      </c>
      <c r="S236" s="19"/>
      <c r="T236" s="23"/>
      <c r="U236" s="20"/>
      <c r="V236" s="22"/>
      <c r="W236" s="226"/>
      <c r="X236" s="239">
        <f>X234/X235</f>
        <v>4200</v>
      </c>
      <c r="Y236" s="239"/>
      <c r="Z236" s="239">
        <f t="shared" ref="Z236" si="85">Z234/Z235</f>
        <v>4300</v>
      </c>
      <c r="AA236" s="239"/>
      <c r="AB236" s="239"/>
      <c r="AC236" s="162"/>
      <c r="AE236" s="31"/>
      <c r="AF236" s="31"/>
      <c r="AG236" s="31"/>
    </row>
    <row r="237" spans="1:33" s="5" customFormat="1" ht="30" hidden="1" customHeight="1" x14ac:dyDescent="0.3">
      <c r="A237" s="142"/>
      <c r="B237" s="120"/>
      <c r="C237" s="33" t="s">
        <v>96</v>
      </c>
      <c r="D237" s="34"/>
      <c r="E237" s="33"/>
      <c r="F237" s="35"/>
      <c r="G237" s="36"/>
      <c r="H237" s="223"/>
      <c r="I237" s="223">
        <v>6900</v>
      </c>
      <c r="J237" s="223">
        <v>4800</v>
      </c>
      <c r="K237" s="223"/>
      <c r="L237" s="223"/>
      <c r="M237" s="173"/>
      <c r="N237" s="295"/>
      <c r="O237" s="41"/>
      <c r="P237" s="86"/>
      <c r="Q237" s="65"/>
      <c r="R237" s="33" t="s">
        <v>96</v>
      </c>
      <c r="S237" s="34"/>
      <c r="T237" s="33"/>
      <c r="U237" s="35"/>
      <c r="V237" s="36"/>
      <c r="W237" s="223"/>
      <c r="X237" s="223">
        <v>6900</v>
      </c>
      <c r="Y237" s="223">
        <v>4800</v>
      </c>
      <c r="Z237" s="223"/>
      <c r="AA237" s="223"/>
      <c r="AB237" s="223"/>
      <c r="AC237" s="173"/>
      <c r="AE237" s="36"/>
      <c r="AF237" s="36"/>
      <c r="AG237" s="36"/>
    </row>
    <row r="238" spans="1:33" s="5" customFormat="1" ht="30" hidden="1" customHeight="1" x14ac:dyDescent="0.3">
      <c r="A238" s="142"/>
      <c r="B238" s="120"/>
      <c r="C238" s="14" t="s">
        <v>86</v>
      </c>
      <c r="D238" s="15"/>
      <c r="E238" s="140"/>
      <c r="F238" s="16"/>
      <c r="G238" s="21"/>
      <c r="H238" s="237"/>
      <c r="I238" s="237">
        <v>3</v>
      </c>
      <c r="J238" s="237">
        <v>2</v>
      </c>
      <c r="K238" s="237"/>
      <c r="L238" s="237"/>
      <c r="M238" s="161"/>
      <c r="N238" s="282"/>
      <c r="O238" s="40"/>
      <c r="P238" s="86"/>
      <c r="Q238" s="65"/>
      <c r="R238" s="14" t="s">
        <v>86</v>
      </c>
      <c r="S238" s="15"/>
      <c r="T238" s="140"/>
      <c r="U238" s="16"/>
      <c r="V238" s="21"/>
      <c r="W238" s="237"/>
      <c r="X238" s="237">
        <v>3</v>
      </c>
      <c r="Y238" s="237">
        <v>2</v>
      </c>
      <c r="Z238" s="237"/>
      <c r="AA238" s="237"/>
      <c r="AB238" s="237"/>
      <c r="AC238" s="161"/>
      <c r="AE238" s="21"/>
      <c r="AF238" s="21"/>
      <c r="AG238" s="21"/>
    </row>
    <row r="239" spans="1:33" s="5" customFormat="1" ht="30" hidden="1" customHeight="1" x14ac:dyDescent="0.3">
      <c r="A239" s="142"/>
      <c r="B239" s="120"/>
      <c r="C239" s="18" t="s">
        <v>93</v>
      </c>
      <c r="D239" s="19"/>
      <c r="E239" s="23"/>
      <c r="F239" s="20"/>
      <c r="G239" s="22"/>
      <c r="H239" s="226"/>
      <c r="I239" s="239">
        <f>I237/I238</f>
        <v>2300</v>
      </c>
      <c r="J239" s="239">
        <f>J237/J238</f>
        <v>2400</v>
      </c>
      <c r="K239" s="239"/>
      <c r="L239" s="239"/>
      <c r="M239" s="162"/>
      <c r="N239" s="287"/>
      <c r="O239" s="40"/>
      <c r="P239" s="86"/>
      <c r="Q239" s="65"/>
      <c r="R239" s="18" t="s">
        <v>93</v>
      </c>
      <c r="S239" s="19"/>
      <c r="T239" s="23"/>
      <c r="U239" s="20"/>
      <c r="V239" s="22"/>
      <c r="W239" s="226"/>
      <c r="X239" s="239">
        <f>X237/X238</f>
        <v>2300</v>
      </c>
      <c r="Y239" s="239">
        <f>Y237/Y238</f>
        <v>2400</v>
      </c>
      <c r="Z239" s="239"/>
      <c r="AA239" s="239"/>
      <c r="AB239" s="239"/>
      <c r="AC239" s="162"/>
      <c r="AE239" s="31"/>
      <c r="AF239" s="31"/>
      <c r="AG239" s="31"/>
    </row>
    <row r="240" spans="1:33" s="5" customFormat="1" ht="39.950000000000003" hidden="1" customHeight="1" x14ac:dyDescent="0.3">
      <c r="A240" s="142"/>
      <c r="B240" s="120"/>
      <c r="C240" s="33" t="s">
        <v>97</v>
      </c>
      <c r="D240" s="34"/>
      <c r="E240" s="33"/>
      <c r="F240" s="35"/>
      <c r="G240" s="36"/>
      <c r="H240" s="223"/>
      <c r="I240" s="223">
        <v>21000</v>
      </c>
      <c r="J240" s="223">
        <v>11700</v>
      </c>
      <c r="K240" s="223">
        <v>24000</v>
      </c>
      <c r="L240" s="223">
        <v>41000</v>
      </c>
      <c r="M240" s="173"/>
      <c r="N240" s="295"/>
      <c r="O240" s="41"/>
      <c r="P240" s="86"/>
      <c r="Q240" s="65"/>
      <c r="R240" s="33" t="s">
        <v>97</v>
      </c>
      <c r="S240" s="34"/>
      <c r="T240" s="33"/>
      <c r="U240" s="35"/>
      <c r="V240" s="36"/>
      <c r="W240" s="223"/>
      <c r="X240" s="223">
        <v>21000</v>
      </c>
      <c r="Y240" s="223">
        <v>11700</v>
      </c>
      <c r="Z240" s="223">
        <v>24000</v>
      </c>
      <c r="AA240" s="223">
        <v>41000</v>
      </c>
      <c r="AB240" s="223"/>
      <c r="AC240" s="173"/>
      <c r="AE240" s="36"/>
      <c r="AF240" s="36"/>
      <c r="AG240" s="36"/>
    </row>
    <row r="241" spans="1:33" s="5" customFormat="1" ht="30" hidden="1" customHeight="1" x14ac:dyDescent="0.3">
      <c r="A241" s="142"/>
      <c r="B241" s="120"/>
      <c r="C241" s="14" t="s">
        <v>86</v>
      </c>
      <c r="D241" s="15"/>
      <c r="E241" s="140"/>
      <c r="F241" s="16"/>
      <c r="G241" s="21"/>
      <c r="H241" s="237"/>
      <c r="I241" s="237">
        <v>3</v>
      </c>
      <c r="J241" s="237">
        <v>3</v>
      </c>
      <c r="K241" s="237">
        <v>6</v>
      </c>
      <c r="L241" s="237">
        <v>10</v>
      </c>
      <c r="M241" s="161"/>
      <c r="N241" s="282"/>
      <c r="O241" s="40"/>
      <c r="P241" s="86"/>
      <c r="Q241" s="65"/>
      <c r="R241" s="14" t="s">
        <v>86</v>
      </c>
      <c r="S241" s="15"/>
      <c r="T241" s="140"/>
      <c r="U241" s="16"/>
      <c r="V241" s="21"/>
      <c r="W241" s="237"/>
      <c r="X241" s="237">
        <v>3</v>
      </c>
      <c r="Y241" s="237">
        <v>3</v>
      </c>
      <c r="Z241" s="237">
        <v>6</v>
      </c>
      <c r="AA241" s="237">
        <v>10</v>
      </c>
      <c r="AB241" s="237"/>
      <c r="AC241" s="161"/>
      <c r="AE241" s="21"/>
      <c r="AF241" s="21"/>
      <c r="AG241" s="21"/>
    </row>
    <row r="242" spans="1:33" s="5" customFormat="1" ht="30" hidden="1" customHeight="1" x14ac:dyDescent="0.3">
      <c r="A242" s="142"/>
      <c r="B242" s="120"/>
      <c r="C242" s="18" t="s">
        <v>93</v>
      </c>
      <c r="D242" s="19"/>
      <c r="E242" s="23"/>
      <c r="F242" s="20"/>
      <c r="G242" s="22"/>
      <c r="H242" s="226"/>
      <c r="I242" s="239">
        <f>I240/I241</f>
        <v>7000</v>
      </c>
      <c r="J242" s="239">
        <f>J240/J241</f>
        <v>3900</v>
      </c>
      <c r="K242" s="239">
        <f t="shared" ref="K242:L242" si="86">K240/K241</f>
        <v>4000</v>
      </c>
      <c r="L242" s="239">
        <f t="shared" si="86"/>
        <v>4100</v>
      </c>
      <c r="M242" s="162"/>
      <c r="N242" s="287"/>
      <c r="O242" s="40"/>
      <c r="P242" s="86"/>
      <c r="Q242" s="65"/>
      <c r="R242" s="18" t="s">
        <v>93</v>
      </c>
      <c r="S242" s="19"/>
      <c r="T242" s="23"/>
      <c r="U242" s="20"/>
      <c r="V242" s="22"/>
      <c r="W242" s="226"/>
      <c r="X242" s="239">
        <f>X240/X241</f>
        <v>7000</v>
      </c>
      <c r="Y242" s="239">
        <f>Y240/Y241</f>
        <v>3900</v>
      </c>
      <c r="Z242" s="239">
        <f t="shared" ref="Z242:AA242" si="87">Z240/Z241</f>
        <v>4000</v>
      </c>
      <c r="AA242" s="239">
        <f t="shared" si="87"/>
        <v>4100</v>
      </c>
      <c r="AB242" s="239"/>
      <c r="AC242" s="162"/>
      <c r="AE242" s="31"/>
      <c r="AF242" s="31"/>
      <c r="AG242" s="31"/>
    </row>
    <row r="243" spans="1:33" s="5" customFormat="1" ht="39.950000000000003" hidden="1" customHeight="1" x14ac:dyDescent="0.3">
      <c r="A243" s="142"/>
      <c r="B243" s="120"/>
      <c r="C243" s="33" t="s">
        <v>98</v>
      </c>
      <c r="D243" s="34"/>
      <c r="E243" s="33"/>
      <c r="F243" s="35"/>
      <c r="G243" s="36"/>
      <c r="H243" s="223"/>
      <c r="I243" s="223">
        <v>1350</v>
      </c>
      <c r="J243" s="223"/>
      <c r="K243" s="223"/>
      <c r="L243" s="223"/>
      <c r="M243" s="173"/>
      <c r="N243" s="295"/>
      <c r="O243" s="41"/>
      <c r="P243" s="86"/>
      <c r="Q243" s="65"/>
      <c r="R243" s="33" t="s">
        <v>98</v>
      </c>
      <c r="S243" s="34"/>
      <c r="T243" s="33"/>
      <c r="U243" s="35"/>
      <c r="V243" s="36"/>
      <c r="W243" s="223"/>
      <c r="X243" s="223">
        <v>1350</v>
      </c>
      <c r="Y243" s="223"/>
      <c r="Z243" s="223"/>
      <c r="AA243" s="223"/>
      <c r="AB243" s="223"/>
      <c r="AC243" s="173"/>
      <c r="AE243" s="36"/>
      <c r="AF243" s="36"/>
      <c r="AG243" s="36"/>
    </row>
    <row r="244" spans="1:33" s="5" customFormat="1" ht="30" hidden="1" customHeight="1" x14ac:dyDescent="0.3">
      <c r="A244" s="142"/>
      <c r="B244" s="120"/>
      <c r="C244" s="14" t="s">
        <v>86</v>
      </c>
      <c r="D244" s="15"/>
      <c r="E244" s="140"/>
      <c r="F244" s="16"/>
      <c r="G244" s="21"/>
      <c r="H244" s="237"/>
      <c r="I244" s="237">
        <v>1</v>
      </c>
      <c r="J244" s="237"/>
      <c r="K244" s="237"/>
      <c r="L244" s="237"/>
      <c r="M244" s="161"/>
      <c r="N244" s="282"/>
      <c r="O244" s="40"/>
      <c r="P244" s="86"/>
      <c r="Q244" s="65"/>
      <c r="R244" s="14" t="s">
        <v>86</v>
      </c>
      <c r="S244" s="15"/>
      <c r="T244" s="140"/>
      <c r="U244" s="16"/>
      <c r="V244" s="21"/>
      <c r="W244" s="237"/>
      <c r="X244" s="237">
        <v>1</v>
      </c>
      <c r="Y244" s="237"/>
      <c r="Z244" s="237"/>
      <c r="AA244" s="237"/>
      <c r="AB244" s="237"/>
      <c r="AC244" s="161"/>
      <c r="AE244" s="21"/>
      <c r="AF244" s="21"/>
      <c r="AG244" s="21"/>
    </row>
    <row r="245" spans="1:33" s="5" customFormat="1" ht="30" hidden="1" customHeight="1" x14ac:dyDescent="0.3">
      <c r="A245" s="142"/>
      <c r="B245" s="120"/>
      <c r="C245" s="18" t="s">
        <v>93</v>
      </c>
      <c r="D245" s="19"/>
      <c r="E245" s="23"/>
      <c r="F245" s="20"/>
      <c r="G245" s="22"/>
      <c r="H245" s="226"/>
      <c r="I245" s="239">
        <f>I243/I244</f>
        <v>1350</v>
      </c>
      <c r="J245" s="239"/>
      <c r="K245" s="239"/>
      <c r="L245" s="239"/>
      <c r="M245" s="162"/>
      <c r="N245" s="287"/>
      <c r="O245" s="40"/>
      <c r="P245" s="86"/>
      <c r="Q245" s="65"/>
      <c r="R245" s="18" t="s">
        <v>93</v>
      </c>
      <c r="S245" s="19"/>
      <c r="T245" s="23"/>
      <c r="U245" s="20"/>
      <c r="V245" s="22"/>
      <c r="W245" s="226"/>
      <c r="X245" s="239">
        <f>X243/X244</f>
        <v>1350</v>
      </c>
      <c r="Y245" s="239"/>
      <c r="Z245" s="239"/>
      <c r="AA245" s="239"/>
      <c r="AB245" s="239"/>
      <c r="AC245" s="162"/>
      <c r="AE245" s="31"/>
      <c r="AF245" s="31"/>
      <c r="AG245" s="31"/>
    </row>
    <row r="246" spans="1:33" s="5" customFormat="1" ht="39.950000000000003" hidden="1" customHeight="1" x14ac:dyDescent="0.3">
      <c r="A246" s="142"/>
      <c r="B246" s="120"/>
      <c r="C246" s="33" t="s">
        <v>99</v>
      </c>
      <c r="D246" s="34"/>
      <c r="E246" s="33"/>
      <c r="F246" s="35"/>
      <c r="G246" s="36"/>
      <c r="H246" s="223"/>
      <c r="I246" s="223"/>
      <c r="J246" s="223">
        <v>6060</v>
      </c>
      <c r="K246" s="223"/>
      <c r="L246" s="223">
        <v>3300</v>
      </c>
      <c r="M246" s="173"/>
      <c r="N246" s="295"/>
      <c r="O246" s="41"/>
      <c r="P246" s="86"/>
      <c r="Q246" s="65"/>
      <c r="R246" s="33" t="s">
        <v>99</v>
      </c>
      <c r="S246" s="34"/>
      <c r="T246" s="33"/>
      <c r="U246" s="35"/>
      <c r="V246" s="36"/>
      <c r="W246" s="223"/>
      <c r="X246" s="223"/>
      <c r="Y246" s="223">
        <v>6060</v>
      </c>
      <c r="Z246" s="223"/>
      <c r="AA246" s="223">
        <v>3300</v>
      </c>
      <c r="AB246" s="223"/>
      <c r="AC246" s="173"/>
      <c r="AE246" s="36"/>
      <c r="AF246" s="36"/>
      <c r="AG246" s="36"/>
    </row>
    <row r="247" spans="1:33" s="5" customFormat="1" ht="30" hidden="1" customHeight="1" x14ac:dyDescent="0.3">
      <c r="A247" s="142"/>
      <c r="B247" s="120"/>
      <c r="C247" s="14" t="s">
        <v>86</v>
      </c>
      <c r="D247" s="15"/>
      <c r="E247" s="140"/>
      <c r="F247" s="16"/>
      <c r="G247" s="21"/>
      <c r="H247" s="237"/>
      <c r="I247" s="237"/>
      <c r="J247" s="237">
        <v>6</v>
      </c>
      <c r="K247" s="237"/>
      <c r="L247" s="237">
        <v>3</v>
      </c>
      <c r="M247" s="161"/>
      <c r="N247" s="282"/>
      <c r="O247" s="40"/>
      <c r="P247" s="86"/>
      <c r="Q247" s="65"/>
      <c r="R247" s="14" t="s">
        <v>86</v>
      </c>
      <c r="S247" s="15"/>
      <c r="T247" s="140"/>
      <c r="U247" s="16"/>
      <c r="V247" s="21"/>
      <c r="W247" s="237"/>
      <c r="X247" s="237"/>
      <c r="Y247" s="237">
        <v>6</v>
      </c>
      <c r="Z247" s="237"/>
      <c r="AA247" s="237">
        <v>3</v>
      </c>
      <c r="AB247" s="237"/>
      <c r="AC247" s="161"/>
      <c r="AE247" s="21"/>
      <c r="AF247" s="21"/>
      <c r="AG247" s="21"/>
    </row>
    <row r="248" spans="1:33" s="5" customFormat="1" ht="30" hidden="1" customHeight="1" x14ac:dyDescent="0.3">
      <c r="A248" s="142"/>
      <c r="B248" s="120"/>
      <c r="C248" s="18" t="s">
        <v>93</v>
      </c>
      <c r="D248" s="19"/>
      <c r="E248" s="23"/>
      <c r="F248" s="20"/>
      <c r="G248" s="22"/>
      <c r="H248" s="226"/>
      <c r="I248" s="239"/>
      <c r="J248" s="239">
        <f>J246/J247</f>
        <v>1010</v>
      </c>
      <c r="K248" s="239"/>
      <c r="L248" s="239">
        <f t="shared" ref="L248" si="88">L246/L247</f>
        <v>1100</v>
      </c>
      <c r="M248" s="162"/>
      <c r="N248" s="287"/>
      <c r="O248" s="40"/>
      <c r="P248" s="86"/>
      <c r="Q248" s="65"/>
      <c r="R248" s="18" t="s">
        <v>93</v>
      </c>
      <c r="S248" s="19"/>
      <c r="T248" s="23"/>
      <c r="U248" s="20"/>
      <c r="V248" s="22"/>
      <c r="W248" s="226"/>
      <c r="X248" s="239"/>
      <c r="Y248" s="239">
        <f>Y246/Y247</f>
        <v>1010</v>
      </c>
      <c r="Z248" s="239"/>
      <c r="AA248" s="239">
        <f t="shared" ref="AA248" si="89">AA246/AA247</f>
        <v>1100</v>
      </c>
      <c r="AB248" s="239"/>
      <c r="AC248" s="162"/>
      <c r="AE248" s="31"/>
      <c r="AF248" s="31"/>
      <c r="AG248" s="31"/>
    </row>
    <row r="249" spans="1:33" s="5" customFormat="1" ht="30" hidden="1" customHeight="1" x14ac:dyDescent="0.3">
      <c r="A249" s="142"/>
      <c r="B249" s="120"/>
      <c r="C249" s="33" t="s">
        <v>100</v>
      </c>
      <c r="D249" s="34"/>
      <c r="E249" s="33"/>
      <c r="F249" s="35"/>
      <c r="G249" s="36"/>
      <c r="H249" s="223"/>
      <c r="I249" s="223"/>
      <c r="J249" s="223">
        <v>940</v>
      </c>
      <c r="K249" s="223">
        <v>4700</v>
      </c>
      <c r="L249" s="223"/>
      <c r="M249" s="173"/>
      <c r="N249" s="295"/>
      <c r="O249" s="41"/>
      <c r="P249" s="86"/>
      <c r="Q249" s="65"/>
      <c r="R249" s="33" t="s">
        <v>100</v>
      </c>
      <c r="S249" s="34"/>
      <c r="T249" s="33"/>
      <c r="U249" s="35"/>
      <c r="V249" s="36"/>
      <c r="W249" s="223"/>
      <c r="X249" s="223"/>
      <c r="Y249" s="223">
        <v>940</v>
      </c>
      <c r="Z249" s="223">
        <v>4700</v>
      </c>
      <c r="AA249" s="223"/>
      <c r="AB249" s="223"/>
      <c r="AC249" s="173"/>
      <c r="AE249" s="36"/>
      <c r="AF249" s="36"/>
      <c r="AG249" s="36"/>
    </row>
    <row r="250" spans="1:33" s="5" customFormat="1" ht="30" hidden="1" customHeight="1" x14ac:dyDescent="0.3">
      <c r="A250" s="142"/>
      <c r="B250" s="120"/>
      <c r="C250" s="14" t="s">
        <v>86</v>
      </c>
      <c r="D250" s="15"/>
      <c r="E250" s="140"/>
      <c r="F250" s="16"/>
      <c r="G250" s="21"/>
      <c r="H250" s="237"/>
      <c r="I250" s="237"/>
      <c r="J250" s="237">
        <v>1</v>
      </c>
      <c r="K250" s="237">
        <v>5</v>
      </c>
      <c r="L250" s="237"/>
      <c r="M250" s="161"/>
      <c r="N250" s="282"/>
      <c r="O250" s="40"/>
      <c r="P250" s="86"/>
      <c r="Q250" s="65"/>
      <c r="R250" s="14" t="s">
        <v>86</v>
      </c>
      <c r="S250" s="15"/>
      <c r="T250" s="140"/>
      <c r="U250" s="16"/>
      <c r="V250" s="21"/>
      <c r="W250" s="237"/>
      <c r="X250" s="237"/>
      <c r="Y250" s="237">
        <v>1</v>
      </c>
      <c r="Z250" s="237">
        <v>5</v>
      </c>
      <c r="AA250" s="237"/>
      <c r="AB250" s="237"/>
      <c r="AC250" s="161"/>
      <c r="AE250" s="21"/>
      <c r="AF250" s="21"/>
      <c r="AG250" s="21"/>
    </row>
    <row r="251" spans="1:33" s="5" customFormat="1" ht="30" hidden="1" customHeight="1" x14ac:dyDescent="0.3">
      <c r="A251" s="142"/>
      <c r="B251" s="120"/>
      <c r="C251" s="18" t="s">
        <v>93</v>
      </c>
      <c r="D251" s="19"/>
      <c r="E251" s="23"/>
      <c r="F251" s="20"/>
      <c r="G251" s="22"/>
      <c r="H251" s="226"/>
      <c r="I251" s="239"/>
      <c r="J251" s="239">
        <f>J249/J250</f>
        <v>940</v>
      </c>
      <c r="K251" s="239">
        <f>K249/K250</f>
        <v>940</v>
      </c>
      <c r="L251" s="239"/>
      <c r="M251" s="162"/>
      <c r="N251" s="287"/>
      <c r="O251" s="40"/>
      <c r="P251" s="86"/>
      <c r="Q251" s="65"/>
      <c r="R251" s="18" t="s">
        <v>93</v>
      </c>
      <c r="S251" s="19"/>
      <c r="T251" s="23"/>
      <c r="U251" s="20"/>
      <c r="V251" s="22"/>
      <c r="W251" s="226"/>
      <c r="X251" s="239"/>
      <c r="Y251" s="239">
        <f>Y249/Y250</f>
        <v>940</v>
      </c>
      <c r="Z251" s="239">
        <f>Z249/Z250</f>
        <v>940</v>
      </c>
      <c r="AA251" s="239"/>
      <c r="AB251" s="239"/>
      <c r="AC251" s="162"/>
      <c r="AE251" s="31"/>
      <c r="AF251" s="31"/>
      <c r="AG251" s="31"/>
    </row>
    <row r="252" spans="1:33" s="5" customFormat="1" ht="30" hidden="1" customHeight="1" x14ac:dyDescent="0.3">
      <c r="A252" s="142"/>
      <c r="B252" s="120"/>
      <c r="C252" s="33" t="s">
        <v>101</v>
      </c>
      <c r="D252" s="34"/>
      <c r="E252" s="33"/>
      <c r="F252" s="35"/>
      <c r="G252" s="36"/>
      <c r="H252" s="223"/>
      <c r="I252" s="223"/>
      <c r="J252" s="223"/>
      <c r="K252" s="223">
        <v>3600</v>
      </c>
      <c r="L252" s="223"/>
      <c r="M252" s="173"/>
      <c r="N252" s="295"/>
      <c r="O252" s="41"/>
      <c r="P252" s="86"/>
      <c r="Q252" s="65"/>
      <c r="R252" s="33" t="s">
        <v>101</v>
      </c>
      <c r="S252" s="34"/>
      <c r="T252" s="33"/>
      <c r="U252" s="35"/>
      <c r="V252" s="36"/>
      <c r="W252" s="223"/>
      <c r="X252" s="223"/>
      <c r="Y252" s="223"/>
      <c r="Z252" s="223">
        <v>3600</v>
      </c>
      <c r="AA252" s="223"/>
      <c r="AB252" s="223"/>
      <c r="AC252" s="173"/>
      <c r="AE252" s="36"/>
      <c r="AF252" s="36"/>
      <c r="AG252" s="36"/>
    </row>
    <row r="253" spans="1:33" s="5" customFormat="1" ht="30" hidden="1" customHeight="1" x14ac:dyDescent="0.3">
      <c r="A253" s="142"/>
      <c r="B253" s="120"/>
      <c r="C253" s="14" t="s">
        <v>86</v>
      </c>
      <c r="D253" s="15"/>
      <c r="E253" s="140"/>
      <c r="F253" s="16"/>
      <c r="G253" s="21"/>
      <c r="H253" s="237"/>
      <c r="I253" s="237"/>
      <c r="J253" s="237"/>
      <c r="K253" s="237">
        <v>3</v>
      </c>
      <c r="L253" s="237"/>
      <c r="M253" s="161"/>
      <c r="N253" s="282"/>
      <c r="O253" s="40"/>
      <c r="P253" s="86"/>
      <c r="Q253" s="65"/>
      <c r="R253" s="14" t="s">
        <v>86</v>
      </c>
      <c r="S253" s="15"/>
      <c r="T253" s="140"/>
      <c r="U253" s="16"/>
      <c r="V253" s="21"/>
      <c r="W253" s="237"/>
      <c r="X253" s="237"/>
      <c r="Y253" s="237"/>
      <c r="Z253" s="237">
        <v>3</v>
      </c>
      <c r="AA253" s="237"/>
      <c r="AB253" s="237"/>
      <c r="AC253" s="161"/>
      <c r="AE253" s="21"/>
      <c r="AF253" s="21"/>
      <c r="AG253" s="21"/>
    </row>
    <row r="254" spans="1:33" s="5" customFormat="1" ht="19.5" customHeight="1" x14ac:dyDescent="0.3">
      <c r="A254" s="142"/>
      <c r="B254" s="120"/>
      <c r="C254" s="18" t="s">
        <v>93</v>
      </c>
      <c r="D254" s="19"/>
      <c r="E254" s="23"/>
      <c r="F254" s="20"/>
      <c r="G254" s="22"/>
      <c r="H254" s="226"/>
      <c r="I254" s="239"/>
      <c r="J254" s="239"/>
      <c r="K254" s="239">
        <f>K252/K253</f>
        <v>1200</v>
      </c>
      <c r="L254" s="239"/>
      <c r="M254" s="162"/>
      <c r="N254" s="287"/>
      <c r="O254" s="40"/>
      <c r="P254" s="86"/>
      <c r="Q254" s="65"/>
      <c r="R254" s="18" t="s">
        <v>93</v>
      </c>
      <c r="S254" s="19"/>
      <c r="T254" s="23"/>
      <c r="U254" s="20"/>
      <c r="V254" s="22"/>
      <c r="W254" s="226"/>
      <c r="X254" s="239"/>
      <c r="Y254" s="239"/>
      <c r="Z254" s="239">
        <f>Z252/Z253</f>
        <v>1200</v>
      </c>
      <c r="AA254" s="239"/>
      <c r="AB254" s="239"/>
      <c r="AC254" s="162"/>
      <c r="AE254" s="31"/>
      <c r="AF254" s="31"/>
      <c r="AG254" s="31"/>
    </row>
    <row r="255" spans="1:33" s="5" customFormat="1" ht="40.15" customHeight="1" x14ac:dyDescent="0.3">
      <c r="A255" s="142"/>
      <c r="B255" s="120"/>
      <c r="C255" s="119" t="s">
        <v>76</v>
      </c>
      <c r="D255" s="357" t="s">
        <v>11</v>
      </c>
      <c r="E255" s="409" t="s">
        <v>8</v>
      </c>
      <c r="F255" s="361" t="s">
        <v>6</v>
      </c>
      <c r="G255" s="394" t="s">
        <v>393</v>
      </c>
      <c r="H255" s="231" t="s">
        <v>281</v>
      </c>
      <c r="I255" s="223">
        <v>3990</v>
      </c>
      <c r="J255" s="223">
        <v>4100</v>
      </c>
      <c r="K255" s="223"/>
      <c r="L255" s="223"/>
      <c r="M255" s="155">
        <f>SUM(I255:L255)</f>
        <v>8090</v>
      </c>
      <c r="N255" s="263">
        <f>SUM(I255:K255)</f>
        <v>8090</v>
      </c>
      <c r="O255" s="61" t="s">
        <v>25</v>
      </c>
      <c r="P255" s="86"/>
      <c r="Q255" s="65"/>
      <c r="R255" s="107" t="s">
        <v>76</v>
      </c>
      <c r="S255" s="129" t="s">
        <v>11</v>
      </c>
      <c r="T255" s="388" t="s">
        <v>8</v>
      </c>
      <c r="U255" s="79" t="s">
        <v>6</v>
      </c>
      <c r="V255" s="390" t="s">
        <v>477</v>
      </c>
      <c r="W255" s="231" t="s">
        <v>397</v>
      </c>
      <c r="X255" s="223">
        <v>3990</v>
      </c>
      <c r="Y255" s="223">
        <v>4100</v>
      </c>
      <c r="Z255" s="223"/>
      <c r="AA255" s="223"/>
      <c r="AB255" s="223"/>
      <c r="AC255" s="155">
        <f>SUM(X255:AB255)</f>
        <v>8090</v>
      </c>
      <c r="AE255" s="4">
        <v>1585</v>
      </c>
      <c r="AF255" s="4">
        <v>4275.6000000000004</v>
      </c>
      <c r="AG255" s="4"/>
    </row>
    <row r="256" spans="1:33" s="5" customFormat="1" ht="90" customHeight="1" x14ac:dyDescent="0.3">
      <c r="A256" s="376"/>
      <c r="B256" s="362"/>
      <c r="C256" s="119"/>
      <c r="D256" s="380"/>
      <c r="E256" s="409"/>
      <c r="F256" s="361"/>
      <c r="G256" s="394"/>
      <c r="H256" s="241" t="s">
        <v>201</v>
      </c>
      <c r="I256" s="237">
        <v>2</v>
      </c>
      <c r="J256" s="237">
        <v>2</v>
      </c>
      <c r="K256" s="237"/>
      <c r="L256" s="237"/>
      <c r="M256" s="161"/>
      <c r="N256" s="282"/>
      <c r="O256" s="40"/>
      <c r="P256" s="99"/>
      <c r="Q256" s="96"/>
      <c r="R256" s="45"/>
      <c r="S256" s="109"/>
      <c r="T256" s="389"/>
      <c r="U256" s="80"/>
      <c r="V256" s="391"/>
      <c r="W256" s="241" t="s">
        <v>201</v>
      </c>
      <c r="X256" s="237">
        <v>2</v>
      </c>
      <c r="Y256" s="237">
        <v>2</v>
      </c>
      <c r="Z256" s="237"/>
      <c r="AA256" s="237"/>
      <c r="AB256" s="237"/>
      <c r="AC256" s="161"/>
      <c r="AE256" s="21"/>
      <c r="AF256" s="21"/>
      <c r="AG256" s="21"/>
    </row>
    <row r="257" spans="1:33" s="5" customFormat="1" ht="107.25" customHeight="1" x14ac:dyDescent="0.3">
      <c r="A257" s="376"/>
      <c r="B257" s="362"/>
      <c r="C257" s="119"/>
      <c r="D257" s="380"/>
      <c r="E257" s="120"/>
      <c r="F257" s="361"/>
      <c r="G257" s="366"/>
      <c r="H257" s="242" t="s">
        <v>202</v>
      </c>
      <c r="I257" s="239">
        <f>I255/I256</f>
        <v>1995</v>
      </c>
      <c r="J257" s="239">
        <f>J255/J256</f>
        <v>2050</v>
      </c>
      <c r="K257" s="239"/>
      <c r="L257" s="239"/>
      <c r="M257" s="162"/>
      <c r="N257" s="287"/>
      <c r="O257" s="40"/>
      <c r="P257" s="99"/>
      <c r="Q257" s="96"/>
      <c r="R257" s="45"/>
      <c r="S257" s="109"/>
      <c r="T257" s="65"/>
      <c r="U257" s="80"/>
      <c r="V257" s="76"/>
      <c r="W257" s="242" t="s">
        <v>433</v>
      </c>
      <c r="X257" s="239">
        <f>X255/X256</f>
        <v>1995</v>
      </c>
      <c r="Y257" s="239">
        <f>Y255/Y256</f>
        <v>2050</v>
      </c>
      <c r="Z257" s="239"/>
      <c r="AA257" s="239"/>
      <c r="AB257" s="239"/>
      <c r="AC257" s="162"/>
      <c r="AE257" s="31"/>
      <c r="AF257" s="31"/>
      <c r="AG257" s="31"/>
    </row>
    <row r="258" spans="1:33" s="5" customFormat="1" ht="126.75" customHeight="1" x14ac:dyDescent="0.3">
      <c r="A258" s="376"/>
      <c r="B258" s="362"/>
      <c r="C258" s="119"/>
      <c r="D258" s="380"/>
      <c r="E258" s="120"/>
      <c r="F258" s="361"/>
      <c r="G258" s="366"/>
      <c r="H258" s="229" t="s">
        <v>200</v>
      </c>
      <c r="I258" s="232">
        <v>100</v>
      </c>
      <c r="J258" s="232">
        <f>J256/I256*100</f>
        <v>100</v>
      </c>
      <c r="K258" s="232"/>
      <c r="L258" s="232"/>
      <c r="M258" s="152"/>
      <c r="N258" s="272"/>
      <c r="O258" s="41"/>
      <c r="P258" s="99"/>
      <c r="Q258" s="96"/>
      <c r="R258" s="78"/>
      <c r="S258" s="110"/>
      <c r="T258" s="66"/>
      <c r="U258" s="81"/>
      <c r="V258" s="77"/>
      <c r="W258" s="229" t="s">
        <v>200</v>
      </c>
      <c r="X258" s="232">
        <v>100</v>
      </c>
      <c r="Y258" s="232">
        <f>Y256/X256*100</f>
        <v>100</v>
      </c>
      <c r="Z258" s="232"/>
      <c r="AA258" s="232"/>
      <c r="AB258" s="232"/>
      <c r="AC258" s="152"/>
      <c r="AE258" s="133"/>
      <c r="AF258" s="133"/>
      <c r="AG258" s="133"/>
    </row>
    <row r="259" spans="1:33" s="5" customFormat="1" ht="40.15" customHeight="1" x14ac:dyDescent="0.3">
      <c r="A259" s="142"/>
      <c r="B259" s="120"/>
      <c r="C259" s="119" t="s">
        <v>77</v>
      </c>
      <c r="D259" s="357">
        <v>2019</v>
      </c>
      <c r="E259" s="409" t="s">
        <v>8</v>
      </c>
      <c r="F259" s="361" t="s">
        <v>6</v>
      </c>
      <c r="G259" s="394" t="s">
        <v>478</v>
      </c>
      <c r="H259" s="231" t="s">
        <v>337</v>
      </c>
      <c r="I259" s="223">
        <v>6000</v>
      </c>
      <c r="J259" s="223"/>
      <c r="K259" s="223"/>
      <c r="L259" s="223"/>
      <c r="M259" s="155">
        <f>SUM(I259:L259)</f>
        <v>6000</v>
      </c>
      <c r="N259" s="263">
        <f>SUM(I259:K259)</f>
        <v>6000</v>
      </c>
      <c r="O259" s="61" t="s">
        <v>64</v>
      </c>
      <c r="P259" s="86"/>
      <c r="Q259" s="65"/>
      <c r="R259" s="107" t="s">
        <v>77</v>
      </c>
      <c r="S259" s="129">
        <v>2019</v>
      </c>
      <c r="T259" s="388" t="s">
        <v>8</v>
      </c>
      <c r="U259" s="79" t="s">
        <v>6</v>
      </c>
      <c r="V259" s="390" t="s">
        <v>478</v>
      </c>
      <c r="W259" s="231" t="s">
        <v>397</v>
      </c>
      <c r="X259" s="223">
        <v>6000</v>
      </c>
      <c r="Y259" s="223"/>
      <c r="Z259" s="223"/>
      <c r="AA259" s="223"/>
      <c r="AB259" s="223"/>
      <c r="AC259" s="155">
        <f>SUM(X259:AB259)</f>
        <v>6000</v>
      </c>
      <c r="AE259" s="4">
        <v>0</v>
      </c>
      <c r="AF259" s="95"/>
      <c r="AG259" s="95"/>
    </row>
    <row r="260" spans="1:33" s="5" customFormat="1" ht="87.75" customHeight="1" x14ac:dyDescent="0.3">
      <c r="A260" s="142"/>
      <c r="B260" s="120"/>
      <c r="C260" s="119"/>
      <c r="D260" s="369"/>
      <c r="E260" s="409"/>
      <c r="F260" s="361"/>
      <c r="G260" s="394"/>
      <c r="H260" s="241" t="s">
        <v>203</v>
      </c>
      <c r="I260" s="237">
        <v>1</v>
      </c>
      <c r="J260" s="237"/>
      <c r="K260" s="237"/>
      <c r="L260" s="237"/>
      <c r="M260" s="161"/>
      <c r="N260" s="282"/>
      <c r="O260" s="40"/>
      <c r="P260" s="86"/>
      <c r="Q260" s="65"/>
      <c r="R260" s="45"/>
      <c r="S260" s="90"/>
      <c r="T260" s="389"/>
      <c r="U260" s="80"/>
      <c r="V260" s="391"/>
      <c r="W260" s="241" t="s">
        <v>203</v>
      </c>
      <c r="X260" s="237">
        <v>1</v>
      </c>
      <c r="Y260" s="237"/>
      <c r="Z260" s="237"/>
      <c r="AA260" s="237"/>
      <c r="AB260" s="237"/>
      <c r="AC260" s="161"/>
      <c r="AE260" s="21"/>
      <c r="AF260" s="21"/>
      <c r="AG260" s="21"/>
    </row>
    <row r="261" spans="1:33" s="5" customFormat="1" ht="79.900000000000006" customHeight="1" x14ac:dyDescent="0.3">
      <c r="A261" s="142"/>
      <c r="B261" s="120"/>
      <c r="C261" s="119"/>
      <c r="D261" s="369"/>
      <c r="E261" s="120"/>
      <c r="F261" s="361"/>
      <c r="G261" s="366"/>
      <c r="H261" s="242" t="s">
        <v>204</v>
      </c>
      <c r="I261" s="226">
        <f>I259/I260</f>
        <v>6000</v>
      </c>
      <c r="J261" s="226"/>
      <c r="K261" s="226"/>
      <c r="L261" s="226"/>
      <c r="M261" s="167"/>
      <c r="N261" s="290"/>
      <c r="O261" s="40"/>
      <c r="P261" s="86"/>
      <c r="Q261" s="65"/>
      <c r="R261" s="45"/>
      <c r="S261" s="90"/>
      <c r="T261" s="65"/>
      <c r="U261" s="80"/>
      <c r="V261" s="76"/>
      <c r="W261" s="242" t="s">
        <v>434</v>
      </c>
      <c r="X261" s="226">
        <f>X259/X260</f>
        <v>6000</v>
      </c>
      <c r="Y261" s="226"/>
      <c r="Z261" s="226"/>
      <c r="AA261" s="226"/>
      <c r="AB261" s="226"/>
      <c r="AC261" s="167"/>
      <c r="AE261" s="22"/>
      <c r="AF261" s="22"/>
      <c r="AG261" s="22"/>
    </row>
    <row r="262" spans="1:33" s="5" customFormat="1" ht="106.5" customHeight="1" x14ac:dyDescent="0.3">
      <c r="A262" s="142"/>
      <c r="B262" s="120"/>
      <c r="C262" s="119"/>
      <c r="D262" s="369"/>
      <c r="E262" s="120"/>
      <c r="F262" s="361"/>
      <c r="G262" s="366"/>
      <c r="H262" s="229" t="s">
        <v>205</v>
      </c>
      <c r="I262" s="232">
        <v>100</v>
      </c>
      <c r="J262" s="232"/>
      <c r="K262" s="232"/>
      <c r="L262" s="232"/>
      <c r="M262" s="152"/>
      <c r="N262" s="272"/>
      <c r="O262" s="41"/>
      <c r="P262" s="86"/>
      <c r="Q262" s="65"/>
      <c r="R262" s="78"/>
      <c r="S262" s="91"/>
      <c r="T262" s="66"/>
      <c r="U262" s="81"/>
      <c r="V262" s="77"/>
      <c r="W262" s="229" t="s">
        <v>205</v>
      </c>
      <c r="X262" s="232">
        <v>100</v>
      </c>
      <c r="Y262" s="232"/>
      <c r="Z262" s="232"/>
      <c r="AA262" s="232"/>
      <c r="AB262" s="232"/>
      <c r="AC262" s="152"/>
      <c r="AE262" s="133"/>
      <c r="AF262" s="133"/>
      <c r="AG262" s="133"/>
    </row>
    <row r="263" spans="1:33" s="5" customFormat="1" ht="40.15" customHeight="1" x14ac:dyDescent="0.3">
      <c r="A263" s="142"/>
      <c r="B263" s="120"/>
      <c r="C263" s="407" t="s">
        <v>78</v>
      </c>
      <c r="D263" s="357">
        <v>2019</v>
      </c>
      <c r="E263" s="409" t="s">
        <v>8</v>
      </c>
      <c r="F263" s="361" t="s">
        <v>6</v>
      </c>
      <c r="G263" s="394" t="s">
        <v>479</v>
      </c>
      <c r="H263" s="231" t="s">
        <v>281</v>
      </c>
      <c r="I263" s="223">
        <v>3000</v>
      </c>
      <c r="J263" s="223"/>
      <c r="K263" s="223"/>
      <c r="L263" s="223"/>
      <c r="M263" s="155">
        <f>SUM(I263:L263)</f>
        <v>3000</v>
      </c>
      <c r="N263" s="263">
        <f>SUM(I263:K263)</f>
        <v>3000</v>
      </c>
      <c r="O263" s="121" t="s">
        <v>26</v>
      </c>
      <c r="P263" s="86"/>
      <c r="Q263" s="65"/>
      <c r="R263" s="386" t="s">
        <v>78</v>
      </c>
      <c r="S263" s="129">
        <v>2019</v>
      </c>
      <c r="T263" s="388" t="s">
        <v>8</v>
      </c>
      <c r="U263" s="79" t="s">
        <v>6</v>
      </c>
      <c r="V263" s="390" t="s">
        <v>479</v>
      </c>
      <c r="W263" s="231" t="s">
        <v>397</v>
      </c>
      <c r="X263" s="223">
        <v>3000</v>
      </c>
      <c r="Y263" s="223"/>
      <c r="Z263" s="223"/>
      <c r="AA263" s="223"/>
      <c r="AB263" s="223"/>
      <c r="AC263" s="155">
        <f>SUM(X263:AB263)</f>
        <v>3000</v>
      </c>
      <c r="AE263" s="4">
        <v>0</v>
      </c>
      <c r="AF263" s="215">
        <v>1215.9000000000001</v>
      </c>
      <c r="AG263" s="215">
        <v>1999</v>
      </c>
    </row>
    <row r="264" spans="1:33" s="5" customFormat="1" ht="150.75" customHeight="1" x14ac:dyDescent="0.3">
      <c r="A264" s="142"/>
      <c r="B264" s="120"/>
      <c r="C264" s="407"/>
      <c r="D264" s="380"/>
      <c r="E264" s="409"/>
      <c r="F264" s="361"/>
      <c r="G264" s="394"/>
      <c r="H264" s="241" t="s">
        <v>208</v>
      </c>
      <c r="I264" s="237">
        <v>50</v>
      </c>
      <c r="J264" s="237"/>
      <c r="K264" s="237"/>
      <c r="L264" s="237"/>
      <c r="M264" s="161"/>
      <c r="N264" s="282"/>
      <c r="O264" s="40"/>
      <c r="P264" s="86"/>
      <c r="Q264" s="65"/>
      <c r="R264" s="387"/>
      <c r="S264" s="109"/>
      <c r="T264" s="389"/>
      <c r="U264" s="80"/>
      <c r="V264" s="391"/>
      <c r="W264" s="241" t="s">
        <v>208</v>
      </c>
      <c r="X264" s="237">
        <v>50</v>
      </c>
      <c r="Y264" s="237"/>
      <c r="Z264" s="237"/>
      <c r="AA264" s="237"/>
      <c r="AB264" s="237"/>
      <c r="AC264" s="161"/>
      <c r="AE264" s="21"/>
      <c r="AF264" s="21"/>
      <c r="AG264" s="21"/>
    </row>
    <row r="265" spans="1:33" s="5" customFormat="1" ht="165" customHeight="1" x14ac:dyDescent="0.3">
      <c r="A265" s="142"/>
      <c r="B265" s="120"/>
      <c r="C265" s="119"/>
      <c r="D265" s="380"/>
      <c r="E265" s="120"/>
      <c r="F265" s="361"/>
      <c r="G265" s="381"/>
      <c r="H265" s="242" t="s">
        <v>209</v>
      </c>
      <c r="I265" s="226">
        <f>I263/I264</f>
        <v>60</v>
      </c>
      <c r="J265" s="226"/>
      <c r="K265" s="226"/>
      <c r="L265" s="226"/>
      <c r="M265" s="167"/>
      <c r="N265" s="290"/>
      <c r="O265" s="40"/>
      <c r="P265" s="86"/>
      <c r="Q265" s="65"/>
      <c r="R265" s="45"/>
      <c r="S265" s="109"/>
      <c r="T265" s="65"/>
      <c r="U265" s="80"/>
      <c r="V265" s="122"/>
      <c r="W265" s="242" t="s">
        <v>435</v>
      </c>
      <c r="X265" s="226">
        <f>X263/X264</f>
        <v>60</v>
      </c>
      <c r="Y265" s="226"/>
      <c r="Z265" s="226"/>
      <c r="AA265" s="226"/>
      <c r="AB265" s="226"/>
      <c r="AC265" s="167"/>
      <c r="AE265" s="22"/>
      <c r="AF265" s="22"/>
      <c r="AG265" s="22"/>
    </row>
    <row r="266" spans="1:33" s="5" customFormat="1" ht="195" customHeight="1" x14ac:dyDescent="0.3">
      <c r="A266" s="142"/>
      <c r="B266" s="120"/>
      <c r="C266" s="119"/>
      <c r="D266" s="380"/>
      <c r="E266" s="120"/>
      <c r="F266" s="361"/>
      <c r="G266" s="381"/>
      <c r="H266" s="229" t="s">
        <v>210</v>
      </c>
      <c r="I266" s="232">
        <v>100</v>
      </c>
      <c r="J266" s="232"/>
      <c r="K266" s="232"/>
      <c r="L266" s="232"/>
      <c r="M266" s="152"/>
      <c r="N266" s="272"/>
      <c r="O266" s="41"/>
      <c r="P266" s="86"/>
      <c r="Q266" s="65"/>
      <c r="R266" s="78"/>
      <c r="S266" s="110"/>
      <c r="T266" s="66"/>
      <c r="U266" s="81"/>
      <c r="V266" s="123"/>
      <c r="W266" s="229" t="s">
        <v>210</v>
      </c>
      <c r="X266" s="232">
        <v>100</v>
      </c>
      <c r="Y266" s="232"/>
      <c r="Z266" s="232"/>
      <c r="AA266" s="232"/>
      <c r="AB266" s="232"/>
      <c r="AC266" s="152"/>
      <c r="AE266" s="133"/>
      <c r="AF266" s="133"/>
      <c r="AG266" s="133"/>
    </row>
    <row r="267" spans="1:33" s="5" customFormat="1" ht="40.15" customHeight="1" x14ac:dyDescent="0.3">
      <c r="A267" s="142"/>
      <c r="B267" s="120"/>
      <c r="C267" s="407" t="s">
        <v>79</v>
      </c>
      <c r="D267" s="357">
        <v>2019</v>
      </c>
      <c r="E267" s="409" t="s">
        <v>8</v>
      </c>
      <c r="F267" s="363" t="s">
        <v>6</v>
      </c>
      <c r="G267" s="394" t="s">
        <v>514</v>
      </c>
      <c r="H267" s="231" t="s">
        <v>281</v>
      </c>
      <c r="I267" s="223">
        <v>1000</v>
      </c>
      <c r="J267" s="223"/>
      <c r="K267" s="223"/>
      <c r="L267" s="223"/>
      <c r="M267" s="155">
        <f>SUM(I267:L267)</f>
        <v>1000</v>
      </c>
      <c r="N267" s="263">
        <f>SUM(I267:K267)</f>
        <v>1000</v>
      </c>
      <c r="O267" s="104" t="s">
        <v>26</v>
      </c>
      <c r="P267" s="86"/>
      <c r="Q267" s="65"/>
      <c r="R267" s="386" t="s">
        <v>313</v>
      </c>
      <c r="S267" s="384" t="s">
        <v>383</v>
      </c>
      <c r="T267" s="388" t="s">
        <v>8</v>
      </c>
      <c r="U267" s="208" t="s">
        <v>6</v>
      </c>
      <c r="V267" s="390" t="s">
        <v>480</v>
      </c>
      <c r="W267" s="231" t="s">
        <v>397</v>
      </c>
      <c r="X267" s="223">
        <v>1000</v>
      </c>
      <c r="Y267" s="223"/>
      <c r="Z267" s="223"/>
      <c r="AA267" s="223">
        <v>12240.1</v>
      </c>
      <c r="AB267" s="223"/>
      <c r="AC267" s="155">
        <f>SUM(X267:AB267)</f>
        <v>13240.1</v>
      </c>
      <c r="AE267" s="4">
        <v>1110</v>
      </c>
      <c r="AF267" s="4">
        <v>0</v>
      </c>
      <c r="AG267" s="95"/>
    </row>
    <row r="268" spans="1:33" s="5" customFormat="1" ht="40.15" hidden="1" customHeight="1" x14ac:dyDescent="0.3">
      <c r="A268" s="142"/>
      <c r="B268" s="120"/>
      <c r="C268" s="407"/>
      <c r="D268" s="357"/>
      <c r="E268" s="409"/>
      <c r="F268" s="361"/>
      <c r="G268" s="394"/>
      <c r="H268" s="244"/>
      <c r="I268" s="196"/>
      <c r="J268" s="196"/>
      <c r="K268" s="196"/>
      <c r="L268" s="196"/>
      <c r="M268" s="155"/>
      <c r="N268" s="281"/>
      <c r="O268" s="212"/>
      <c r="P268" s="86"/>
      <c r="Q268" s="65"/>
      <c r="R268" s="387"/>
      <c r="S268" s="385"/>
      <c r="T268" s="389"/>
      <c r="U268" s="80"/>
      <c r="V268" s="391"/>
      <c r="W268" s="224" t="s">
        <v>309</v>
      </c>
      <c r="X268" s="196"/>
      <c r="Y268" s="196"/>
      <c r="Z268" s="196"/>
      <c r="AA268" s="237">
        <v>150</v>
      </c>
      <c r="AB268" s="237"/>
      <c r="AC268" s="155"/>
      <c r="AE268" s="4"/>
      <c r="AF268" s="4"/>
      <c r="AG268" s="95"/>
    </row>
    <row r="269" spans="1:33" s="5" customFormat="1" ht="40.15" hidden="1" customHeight="1" x14ac:dyDescent="0.3">
      <c r="A269" s="142"/>
      <c r="B269" s="120"/>
      <c r="C269" s="407"/>
      <c r="D269" s="357"/>
      <c r="E269" s="409"/>
      <c r="F269" s="361"/>
      <c r="G269" s="394"/>
      <c r="H269" s="244"/>
      <c r="I269" s="196"/>
      <c r="J269" s="196"/>
      <c r="K269" s="196"/>
      <c r="L269" s="196"/>
      <c r="M269" s="155"/>
      <c r="N269" s="281"/>
      <c r="O269" s="212"/>
      <c r="P269" s="86"/>
      <c r="Q269" s="65"/>
      <c r="R269" s="387"/>
      <c r="S269" s="385"/>
      <c r="T269" s="389"/>
      <c r="U269" s="80"/>
      <c r="V269" s="391"/>
      <c r="W269" s="224" t="s">
        <v>310</v>
      </c>
      <c r="X269" s="196"/>
      <c r="Y269" s="196"/>
      <c r="Z269" s="196"/>
      <c r="AA269" s="226">
        <f t="shared" ref="AA269" si="90">AA267/AA268</f>
        <v>81.600666666666669</v>
      </c>
      <c r="AB269" s="226"/>
      <c r="AC269" s="155"/>
      <c r="AE269" s="4"/>
      <c r="AF269" s="4"/>
      <c r="AG269" s="95"/>
    </row>
    <row r="270" spans="1:33" s="5" customFormat="1" ht="234" customHeight="1" x14ac:dyDescent="0.3">
      <c r="A270" s="142"/>
      <c r="B270" s="120"/>
      <c r="C270" s="407"/>
      <c r="D270" s="380"/>
      <c r="E270" s="409"/>
      <c r="F270" s="361"/>
      <c r="G270" s="394"/>
      <c r="H270" s="241" t="s">
        <v>211</v>
      </c>
      <c r="I270" s="237">
        <v>50</v>
      </c>
      <c r="J270" s="237"/>
      <c r="K270" s="237"/>
      <c r="L270" s="237"/>
      <c r="M270" s="161"/>
      <c r="N270" s="282"/>
      <c r="O270" s="40"/>
      <c r="P270" s="86"/>
      <c r="Q270" s="65"/>
      <c r="R270" s="387"/>
      <c r="S270" s="385"/>
      <c r="T270" s="389"/>
      <c r="U270" s="80"/>
      <c r="V270" s="391"/>
      <c r="W270" s="241" t="s">
        <v>211</v>
      </c>
      <c r="X270" s="237">
        <v>50</v>
      </c>
      <c r="Y270" s="237"/>
      <c r="Z270" s="237"/>
      <c r="AA270" s="232"/>
      <c r="AB270" s="232"/>
      <c r="AC270" s="161"/>
      <c r="AE270" s="21"/>
      <c r="AF270" s="21"/>
      <c r="AG270" s="21"/>
    </row>
    <row r="271" spans="1:33" s="5" customFormat="1" ht="163.5" customHeight="1" x14ac:dyDescent="0.3">
      <c r="A271" s="142"/>
      <c r="B271" s="120"/>
      <c r="C271" s="367"/>
      <c r="D271" s="380"/>
      <c r="E271" s="362"/>
      <c r="F271" s="361"/>
      <c r="G271" s="365"/>
      <c r="H271" s="241"/>
      <c r="I271" s="237"/>
      <c r="J271" s="237"/>
      <c r="K271" s="237"/>
      <c r="L271" s="237"/>
      <c r="M271" s="161"/>
      <c r="N271" s="282"/>
      <c r="O271" s="40"/>
      <c r="P271" s="86"/>
      <c r="Q271" s="65"/>
      <c r="R271" s="206"/>
      <c r="S271" s="109"/>
      <c r="T271" s="205"/>
      <c r="U271" s="80"/>
      <c r="V271" s="204"/>
      <c r="W271" s="241" t="s">
        <v>338</v>
      </c>
      <c r="X271" s="237"/>
      <c r="Y271" s="237"/>
      <c r="Z271" s="237"/>
      <c r="AA271" s="237">
        <v>200</v>
      </c>
      <c r="AB271" s="237"/>
      <c r="AC271" s="161"/>
      <c r="AE271" s="21"/>
      <c r="AF271" s="21"/>
      <c r="AG271" s="21"/>
    </row>
    <row r="272" spans="1:33" s="5" customFormat="1" ht="250.5" customHeight="1" x14ac:dyDescent="0.3">
      <c r="A272" s="142"/>
      <c r="B272" s="120"/>
      <c r="C272" s="119"/>
      <c r="D272" s="380"/>
      <c r="E272" s="120"/>
      <c r="F272" s="361"/>
      <c r="G272" s="366"/>
      <c r="H272" s="256" t="s">
        <v>212</v>
      </c>
      <c r="I272" s="257">
        <f>I267/I270</f>
        <v>20</v>
      </c>
      <c r="J272" s="257"/>
      <c r="K272" s="257"/>
      <c r="L272" s="257"/>
      <c r="M272" s="174"/>
      <c r="N272" s="296"/>
      <c r="O272" s="40"/>
      <c r="P272" s="86"/>
      <c r="Q272" s="65"/>
      <c r="R272" s="45"/>
      <c r="S272" s="109"/>
      <c r="T272" s="65"/>
      <c r="U272" s="80"/>
      <c r="V272" s="76"/>
      <c r="W272" s="256" t="s">
        <v>529</v>
      </c>
      <c r="X272" s="257">
        <f>X267/X270</f>
        <v>20</v>
      </c>
      <c r="Y272" s="257"/>
      <c r="Z272" s="257"/>
      <c r="AA272" s="257"/>
      <c r="AB272" s="257"/>
      <c r="AC272" s="174"/>
      <c r="AE272" s="136"/>
      <c r="AF272" s="136"/>
      <c r="AG272" s="136"/>
    </row>
    <row r="273" spans="1:33" s="5" customFormat="1" ht="79.150000000000006" customHeight="1" x14ac:dyDescent="0.3">
      <c r="A273" s="142"/>
      <c r="B273" s="120"/>
      <c r="C273" s="119"/>
      <c r="D273" s="380"/>
      <c r="E273" s="120"/>
      <c r="F273" s="361"/>
      <c r="G273" s="366"/>
      <c r="H273" s="256"/>
      <c r="I273" s="257"/>
      <c r="J273" s="257"/>
      <c r="K273" s="257"/>
      <c r="L273" s="257"/>
      <c r="M273" s="174"/>
      <c r="N273" s="296"/>
      <c r="O273" s="40"/>
      <c r="P273" s="86"/>
      <c r="Q273" s="65"/>
      <c r="R273" s="45"/>
      <c r="S273" s="109"/>
      <c r="T273" s="65"/>
      <c r="U273" s="80"/>
      <c r="V273" s="76"/>
      <c r="W273" s="242" t="s">
        <v>530</v>
      </c>
      <c r="X273" s="257"/>
      <c r="Y273" s="257"/>
      <c r="Z273" s="257"/>
      <c r="AA273" s="257">
        <f>AA267/AA271</f>
        <v>61.200500000000005</v>
      </c>
      <c r="AB273" s="257"/>
      <c r="AC273" s="174"/>
      <c r="AE273" s="136"/>
      <c r="AF273" s="136"/>
      <c r="AG273" s="136"/>
    </row>
    <row r="274" spans="1:33" s="5" customFormat="1" ht="257.25" customHeight="1" x14ac:dyDescent="0.3">
      <c r="A274" s="142"/>
      <c r="B274" s="120"/>
      <c r="C274" s="119"/>
      <c r="D274" s="369"/>
      <c r="E274" s="120"/>
      <c r="F274" s="361"/>
      <c r="G274" s="366"/>
      <c r="H274" s="229" t="s">
        <v>237</v>
      </c>
      <c r="I274" s="232">
        <v>100</v>
      </c>
      <c r="J274" s="232"/>
      <c r="K274" s="232"/>
      <c r="L274" s="232"/>
      <c r="M274" s="152"/>
      <c r="N274" s="272"/>
      <c r="O274" s="41"/>
      <c r="P274" s="86"/>
      <c r="Q274" s="65"/>
      <c r="R274" s="45"/>
      <c r="S274" s="90"/>
      <c r="T274" s="65"/>
      <c r="U274" s="80"/>
      <c r="V274" s="76"/>
      <c r="W274" s="229" t="s">
        <v>531</v>
      </c>
      <c r="X274" s="232">
        <v>100</v>
      </c>
      <c r="Y274" s="232"/>
      <c r="Z274" s="232"/>
      <c r="AA274" s="232"/>
      <c r="AB274" s="232"/>
      <c r="AC274" s="152"/>
      <c r="AE274" s="133"/>
      <c r="AF274" s="133"/>
      <c r="AG274" s="133"/>
    </row>
    <row r="275" spans="1:33" s="5" customFormat="1" ht="98.45" customHeight="1" x14ac:dyDescent="0.3">
      <c r="A275" s="142"/>
      <c r="B275" s="120"/>
      <c r="C275" s="119"/>
      <c r="D275" s="369"/>
      <c r="E275" s="120"/>
      <c r="F275" s="361"/>
      <c r="G275" s="366"/>
      <c r="H275" s="229"/>
      <c r="I275" s="232"/>
      <c r="J275" s="232"/>
      <c r="K275" s="232"/>
      <c r="L275" s="232"/>
      <c r="M275" s="152"/>
      <c r="N275" s="272"/>
      <c r="O275" s="41"/>
      <c r="P275" s="86"/>
      <c r="Q275" s="65"/>
      <c r="R275" s="78"/>
      <c r="S275" s="91"/>
      <c r="T275" s="66"/>
      <c r="U275" s="81"/>
      <c r="V275" s="77"/>
      <c r="W275" s="229" t="s">
        <v>532</v>
      </c>
      <c r="X275" s="232"/>
      <c r="Y275" s="232"/>
      <c r="Z275" s="232"/>
      <c r="AA275" s="232">
        <v>100</v>
      </c>
      <c r="AB275" s="232"/>
      <c r="AC275" s="152"/>
      <c r="AE275" s="133"/>
      <c r="AF275" s="133"/>
      <c r="AG275" s="133"/>
    </row>
    <row r="276" spans="1:33" s="5" customFormat="1" ht="40.15" customHeight="1" x14ac:dyDescent="0.3">
      <c r="A276" s="142"/>
      <c r="B276" s="120"/>
      <c r="C276" s="407" t="s">
        <v>80</v>
      </c>
      <c r="D276" s="357" t="s">
        <v>11</v>
      </c>
      <c r="E276" s="409" t="s">
        <v>8</v>
      </c>
      <c r="F276" s="363" t="s">
        <v>6</v>
      </c>
      <c r="G276" s="394" t="s">
        <v>481</v>
      </c>
      <c r="H276" s="231" t="s">
        <v>281</v>
      </c>
      <c r="I276" s="223">
        <v>1800</v>
      </c>
      <c r="J276" s="223">
        <v>1200</v>
      </c>
      <c r="K276" s="223"/>
      <c r="L276" s="223"/>
      <c r="M276" s="155">
        <f>SUM(I276:L276)</f>
        <v>3000</v>
      </c>
      <c r="N276" s="263">
        <f>SUM(I276:K276)</f>
        <v>3000</v>
      </c>
      <c r="O276" s="104" t="s">
        <v>26</v>
      </c>
      <c r="P276" s="86"/>
      <c r="Q276" s="65"/>
      <c r="R276" s="386" t="s">
        <v>80</v>
      </c>
      <c r="S276" s="129" t="s">
        <v>11</v>
      </c>
      <c r="T276" s="388" t="s">
        <v>8</v>
      </c>
      <c r="U276" s="124" t="s">
        <v>6</v>
      </c>
      <c r="V276" s="390" t="s">
        <v>481</v>
      </c>
      <c r="W276" s="231" t="s">
        <v>397</v>
      </c>
      <c r="X276" s="223">
        <v>1800</v>
      </c>
      <c r="Y276" s="223">
        <v>1200</v>
      </c>
      <c r="Z276" s="223"/>
      <c r="AA276" s="223"/>
      <c r="AB276" s="223"/>
      <c r="AC276" s="155">
        <f>SUM(X276:AB276)</f>
        <v>3000</v>
      </c>
      <c r="AE276" s="4">
        <v>0</v>
      </c>
      <c r="AF276" s="4">
        <v>0</v>
      </c>
      <c r="AG276" s="95"/>
    </row>
    <row r="277" spans="1:33" s="5" customFormat="1" ht="109.5" customHeight="1" x14ac:dyDescent="0.3">
      <c r="A277" s="142"/>
      <c r="B277" s="120"/>
      <c r="C277" s="407"/>
      <c r="D277" s="357"/>
      <c r="E277" s="409"/>
      <c r="F277" s="361"/>
      <c r="G277" s="394"/>
      <c r="H277" s="241" t="s">
        <v>213</v>
      </c>
      <c r="I277" s="237">
        <v>3</v>
      </c>
      <c r="J277" s="237">
        <v>2</v>
      </c>
      <c r="K277" s="237"/>
      <c r="L277" s="237"/>
      <c r="M277" s="161"/>
      <c r="N277" s="282"/>
      <c r="O277" s="40"/>
      <c r="P277" s="86"/>
      <c r="Q277" s="65"/>
      <c r="R277" s="387"/>
      <c r="S277" s="130"/>
      <c r="T277" s="389"/>
      <c r="U277" s="80"/>
      <c r="V277" s="391"/>
      <c r="W277" s="241" t="s">
        <v>213</v>
      </c>
      <c r="X277" s="237">
        <v>3</v>
      </c>
      <c r="Y277" s="237">
        <v>2</v>
      </c>
      <c r="Z277" s="237"/>
      <c r="AA277" s="237"/>
      <c r="AB277" s="237"/>
      <c r="AC277" s="161"/>
      <c r="AE277" s="21"/>
      <c r="AF277" s="21"/>
      <c r="AG277" s="21"/>
    </row>
    <row r="278" spans="1:33" s="5" customFormat="1" ht="128.25" customHeight="1" x14ac:dyDescent="0.3">
      <c r="A278" s="142"/>
      <c r="B278" s="120"/>
      <c r="C278" s="367"/>
      <c r="D278" s="357"/>
      <c r="E278" s="120"/>
      <c r="F278" s="361"/>
      <c r="G278" s="366"/>
      <c r="H278" s="256" t="s">
        <v>214</v>
      </c>
      <c r="I278" s="257">
        <f>I276/I277</f>
        <v>600</v>
      </c>
      <c r="J278" s="257">
        <f>J276/J277</f>
        <v>600</v>
      </c>
      <c r="K278" s="257"/>
      <c r="L278" s="257"/>
      <c r="M278" s="174"/>
      <c r="N278" s="296"/>
      <c r="O278" s="40"/>
      <c r="P278" s="86"/>
      <c r="Q278" s="65"/>
      <c r="R278" s="45"/>
      <c r="S278" s="130"/>
      <c r="T278" s="65"/>
      <c r="U278" s="80"/>
      <c r="V278" s="76"/>
      <c r="W278" s="256" t="s">
        <v>436</v>
      </c>
      <c r="X278" s="257">
        <f>X276/X277</f>
        <v>600</v>
      </c>
      <c r="Y278" s="257">
        <f>Y276/Y277</f>
        <v>600</v>
      </c>
      <c r="Z278" s="257"/>
      <c r="AA278" s="257"/>
      <c r="AB278" s="257"/>
      <c r="AC278" s="174"/>
      <c r="AE278" s="136"/>
      <c r="AF278" s="136"/>
      <c r="AG278" s="136"/>
    </row>
    <row r="279" spans="1:33" s="5" customFormat="1" ht="157.5" customHeight="1" x14ac:dyDescent="0.3">
      <c r="A279" s="142"/>
      <c r="B279" s="120"/>
      <c r="C279" s="367"/>
      <c r="D279" s="357"/>
      <c r="E279" s="120"/>
      <c r="F279" s="361"/>
      <c r="G279" s="366"/>
      <c r="H279" s="229" t="s">
        <v>215</v>
      </c>
      <c r="I279" s="232">
        <v>100</v>
      </c>
      <c r="J279" s="232">
        <f>J277/I277*100</f>
        <v>66.666666666666657</v>
      </c>
      <c r="K279" s="232"/>
      <c r="L279" s="232"/>
      <c r="M279" s="152"/>
      <c r="N279" s="272"/>
      <c r="O279" s="41"/>
      <c r="P279" s="86"/>
      <c r="Q279" s="65"/>
      <c r="R279" s="78"/>
      <c r="S279" s="131"/>
      <c r="T279" s="66"/>
      <c r="U279" s="81"/>
      <c r="V279" s="77"/>
      <c r="W279" s="229" t="s">
        <v>215</v>
      </c>
      <c r="X279" s="232">
        <v>100</v>
      </c>
      <c r="Y279" s="232">
        <f>Y277/X277*100</f>
        <v>66.666666666666657</v>
      </c>
      <c r="Z279" s="232"/>
      <c r="AA279" s="232"/>
      <c r="AB279" s="232"/>
      <c r="AC279" s="152"/>
      <c r="AE279" s="133"/>
      <c r="AF279" s="133"/>
      <c r="AG279" s="133"/>
    </row>
    <row r="280" spans="1:33" s="5" customFormat="1" ht="40.15" customHeight="1" x14ac:dyDescent="0.3">
      <c r="A280" s="142"/>
      <c r="B280" s="120"/>
      <c r="C280" s="407" t="s">
        <v>81</v>
      </c>
      <c r="D280" s="357" t="s">
        <v>11</v>
      </c>
      <c r="E280" s="409" t="s">
        <v>8</v>
      </c>
      <c r="F280" s="363" t="s">
        <v>6</v>
      </c>
      <c r="G280" s="394" t="s">
        <v>515</v>
      </c>
      <c r="H280" s="231" t="s">
        <v>281</v>
      </c>
      <c r="I280" s="223">
        <v>100</v>
      </c>
      <c r="J280" s="223">
        <v>100</v>
      </c>
      <c r="K280" s="223"/>
      <c r="L280" s="223"/>
      <c r="M280" s="155">
        <f>SUM(I280:L280)</f>
        <v>200</v>
      </c>
      <c r="N280" s="263">
        <f>SUM(I280:K280)</f>
        <v>200</v>
      </c>
      <c r="O280" s="104" t="s">
        <v>26</v>
      </c>
      <c r="P280" s="86"/>
      <c r="Q280" s="65"/>
      <c r="R280" s="386" t="s">
        <v>81</v>
      </c>
      <c r="S280" s="129" t="s">
        <v>11</v>
      </c>
      <c r="T280" s="388" t="s">
        <v>8</v>
      </c>
      <c r="U280" s="124" t="s">
        <v>6</v>
      </c>
      <c r="V280" s="390" t="s">
        <v>482</v>
      </c>
      <c r="W280" s="231" t="s">
        <v>397</v>
      </c>
      <c r="X280" s="223">
        <v>100</v>
      </c>
      <c r="Y280" s="223">
        <v>100</v>
      </c>
      <c r="Z280" s="223"/>
      <c r="AA280" s="223"/>
      <c r="AB280" s="223"/>
      <c r="AC280" s="155">
        <f>SUM(X280:AB280)</f>
        <v>200</v>
      </c>
      <c r="AE280" s="4">
        <v>0</v>
      </c>
      <c r="AF280" s="4">
        <v>91</v>
      </c>
      <c r="AG280" s="95"/>
    </row>
    <row r="281" spans="1:33" s="5" customFormat="1" ht="146.25" customHeight="1" x14ac:dyDescent="0.3">
      <c r="A281" s="142"/>
      <c r="B281" s="120"/>
      <c r="C281" s="407"/>
      <c r="D281" s="357"/>
      <c r="E281" s="409"/>
      <c r="F281" s="363"/>
      <c r="G281" s="394"/>
      <c r="H281" s="241" t="s">
        <v>217</v>
      </c>
      <c r="I281" s="237">
        <v>1</v>
      </c>
      <c r="J281" s="237">
        <v>1</v>
      </c>
      <c r="K281" s="237"/>
      <c r="L281" s="237"/>
      <c r="M281" s="161"/>
      <c r="N281" s="282"/>
      <c r="O281" s="40"/>
      <c r="P281" s="86"/>
      <c r="Q281" s="65"/>
      <c r="R281" s="387"/>
      <c r="S281" s="130"/>
      <c r="T281" s="389"/>
      <c r="U281" s="125"/>
      <c r="V281" s="391"/>
      <c r="W281" s="241" t="s">
        <v>217</v>
      </c>
      <c r="X281" s="237">
        <v>1</v>
      </c>
      <c r="Y281" s="237">
        <v>1</v>
      </c>
      <c r="Z281" s="237"/>
      <c r="AA281" s="237"/>
      <c r="AB281" s="237"/>
      <c r="AC281" s="161"/>
      <c r="AE281" s="21"/>
      <c r="AF281" s="21"/>
      <c r="AG281" s="21"/>
    </row>
    <row r="282" spans="1:33" s="5" customFormat="1" ht="174.75" customHeight="1" x14ac:dyDescent="0.3">
      <c r="A282" s="142"/>
      <c r="B282" s="120"/>
      <c r="C282" s="367"/>
      <c r="D282" s="357"/>
      <c r="E282" s="120"/>
      <c r="F282" s="363"/>
      <c r="G282" s="366"/>
      <c r="H282" s="242" t="s">
        <v>218</v>
      </c>
      <c r="I282" s="226">
        <f>I280/I281</f>
        <v>100</v>
      </c>
      <c r="J282" s="226">
        <f>J280/J281</f>
        <v>100</v>
      </c>
      <c r="K282" s="226"/>
      <c r="L282" s="226"/>
      <c r="M282" s="167"/>
      <c r="N282" s="290"/>
      <c r="O282" s="40"/>
      <c r="P282" s="86"/>
      <c r="Q282" s="65"/>
      <c r="R282" s="113"/>
      <c r="S282" s="130"/>
      <c r="T282" s="65"/>
      <c r="U282" s="125"/>
      <c r="V282" s="76"/>
      <c r="W282" s="242" t="s">
        <v>437</v>
      </c>
      <c r="X282" s="226">
        <f>X280/X281</f>
        <v>100</v>
      </c>
      <c r="Y282" s="226">
        <f>Y280/Y281</f>
        <v>100</v>
      </c>
      <c r="Z282" s="226"/>
      <c r="AA282" s="226"/>
      <c r="AB282" s="226"/>
      <c r="AC282" s="167"/>
      <c r="AE282" s="22"/>
      <c r="AF282" s="22"/>
      <c r="AG282" s="22"/>
    </row>
    <row r="283" spans="1:33" s="5" customFormat="1" ht="203.25" customHeight="1" x14ac:dyDescent="0.3">
      <c r="A283" s="142"/>
      <c r="B283" s="120"/>
      <c r="C283" s="367"/>
      <c r="D283" s="357"/>
      <c r="E283" s="120"/>
      <c r="F283" s="363"/>
      <c r="G283" s="366"/>
      <c r="H283" s="229" t="s">
        <v>219</v>
      </c>
      <c r="I283" s="232">
        <v>100</v>
      </c>
      <c r="J283" s="232">
        <f>J281/I281*100</f>
        <v>100</v>
      </c>
      <c r="K283" s="232"/>
      <c r="L283" s="232"/>
      <c r="M283" s="152"/>
      <c r="N283" s="272"/>
      <c r="O283" s="41"/>
      <c r="P283" s="86"/>
      <c r="Q283" s="65"/>
      <c r="R283" s="114"/>
      <c r="S283" s="131"/>
      <c r="T283" s="66"/>
      <c r="U283" s="126"/>
      <c r="V283" s="77"/>
      <c r="W283" s="229" t="s">
        <v>219</v>
      </c>
      <c r="X283" s="232">
        <v>100</v>
      </c>
      <c r="Y283" s="232">
        <f>Y281/X281*100</f>
        <v>100</v>
      </c>
      <c r="Z283" s="232"/>
      <c r="AA283" s="232"/>
      <c r="AB283" s="232"/>
      <c r="AC283" s="152"/>
      <c r="AE283" s="133"/>
      <c r="AF283" s="133"/>
      <c r="AG283" s="133"/>
    </row>
    <row r="284" spans="1:33" s="5" customFormat="1" ht="40.15" customHeight="1" x14ac:dyDescent="0.3">
      <c r="A284" s="142"/>
      <c r="B284" s="120"/>
      <c r="C284" s="407" t="s">
        <v>82</v>
      </c>
      <c r="D284" s="357" t="s">
        <v>11</v>
      </c>
      <c r="E284" s="409" t="s">
        <v>8</v>
      </c>
      <c r="F284" s="363" t="s">
        <v>6</v>
      </c>
      <c r="G284" s="394" t="s">
        <v>483</v>
      </c>
      <c r="H284" s="231" t="s">
        <v>281</v>
      </c>
      <c r="I284" s="223">
        <v>2000</v>
      </c>
      <c r="J284" s="223">
        <v>2000</v>
      </c>
      <c r="K284" s="223"/>
      <c r="L284" s="223"/>
      <c r="M284" s="155">
        <f>SUM(I284:L284)</f>
        <v>4000</v>
      </c>
      <c r="N284" s="263">
        <f>SUM(I284:K284)</f>
        <v>4000</v>
      </c>
      <c r="O284" s="104" t="s">
        <v>26</v>
      </c>
      <c r="P284" s="86"/>
      <c r="Q284" s="65"/>
      <c r="R284" s="386" t="s">
        <v>82</v>
      </c>
      <c r="S284" s="129" t="s">
        <v>11</v>
      </c>
      <c r="T284" s="388" t="s">
        <v>8</v>
      </c>
      <c r="U284" s="124" t="s">
        <v>6</v>
      </c>
      <c r="V284" s="390" t="s">
        <v>483</v>
      </c>
      <c r="W284" s="231" t="s">
        <v>397</v>
      </c>
      <c r="X284" s="223">
        <v>2000</v>
      </c>
      <c r="Y284" s="223">
        <v>2000</v>
      </c>
      <c r="Z284" s="223"/>
      <c r="AA284" s="223"/>
      <c r="AB284" s="223"/>
      <c r="AC284" s="155">
        <f>SUM(X284:AB284)</f>
        <v>4000</v>
      </c>
      <c r="AE284" s="4">
        <v>0</v>
      </c>
      <c r="AF284" s="4">
        <v>0</v>
      </c>
      <c r="AG284" s="95"/>
    </row>
    <row r="285" spans="1:33" s="5" customFormat="1" ht="163.5" customHeight="1" x14ac:dyDescent="0.3">
      <c r="A285" s="142"/>
      <c r="B285" s="120"/>
      <c r="C285" s="407"/>
      <c r="D285" s="357"/>
      <c r="E285" s="409"/>
      <c r="F285" s="363"/>
      <c r="G285" s="394"/>
      <c r="H285" s="241" t="s">
        <v>216</v>
      </c>
      <c r="I285" s="237">
        <v>5</v>
      </c>
      <c r="J285" s="237">
        <v>5</v>
      </c>
      <c r="K285" s="237"/>
      <c r="L285" s="237"/>
      <c r="M285" s="161"/>
      <c r="N285" s="282"/>
      <c r="O285" s="40"/>
      <c r="P285" s="86"/>
      <c r="Q285" s="65"/>
      <c r="R285" s="387"/>
      <c r="S285" s="130"/>
      <c r="T285" s="389"/>
      <c r="U285" s="125"/>
      <c r="V285" s="391"/>
      <c r="W285" s="241" t="s">
        <v>216</v>
      </c>
      <c r="X285" s="237">
        <v>5</v>
      </c>
      <c r="Y285" s="237">
        <v>5</v>
      </c>
      <c r="Z285" s="237"/>
      <c r="AA285" s="237"/>
      <c r="AB285" s="237"/>
      <c r="AC285" s="161"/>
      <c r="AE285" s="21"/>
      <c r="AF285" s="21"/>
      <c r="AG285" s="21"/>
    </row>
    <row r="286" spans="1:33" s="5" customFormat="1" ht="189.75" customHeight="1" x14ac:dyDescent="0.3">
      <c r="A286" s="142"/>
      <c r="B286" s="120"/>
      <c r="C286" s="119"/>
      <c r="D286" s="357"/>
      <c r="E286" s="120"/>
      <c r="F286" s="363"/>
      <c r="G286" s="366"/>
      <c r="H286" s="242" t="s">
        <v>220</v>
      </c>
      <c r="I286" s="226">
        <f>I284/I285</f>
        <v>400</v>
      </c>
      <c r="J286" s="226">
        <f>J284/J285</f>
        <v>400</v>
      </c>
      <c r="K286" s="226"/>
      <c r="L286" s="226"/>
      <c r="M286" s="167"/>
      <c r="N286" s="290"/>
      <c r="O286" s="40"/>
      <c r="P286" s="86"/>
      <c r="Q286" s="65"/>
      <c r="R286" s="45"/>
      <c r="S286" s="130"/>
      <c r="T286" s="65"/>
      <c r="U286" s="125"/>
      <c r="V286" s="76"/>
      <c r="W286" s="242" t="s">
        <v>438</v>
      </c>
      <c r="X286" s="226">
        <f>X284/X285</f>
        <v>400</v>
      </c>
      <c r="Y286" s="226">
        <f>Y284/Y285</f>
        <v>400</v>
      </c>
      <c r="Z286" s="226"/>
      <c r="AA286" s="226"/>
      <c r="AB286" s="226"/>
      <c r="AC286" s="167"/>
      <c r="AE286" s="22"/>
      <c r="AF286" s="22"/>
      <c r="AG286" s="22"/>
    </row>
    <row r="287" spans="1:33" s="5" customFormat="1" ht="180.75" customHeight="1" x14ac:dyDescent="0.3">
      <c r="A287" s="142"/>
      <c r="B287" s="120"/>
      <c r="C287" s="119"/>
      <c r="D287" s="357"/>
      <c r="E287" s="120"/>
      <c r="F287" s="363"/>
      <c r="G287" s="366"/>
      <c r="H287" s="229" t="s">
        <v>221</v>
      </c>
      <c r="I287" s="232">
        <v>100</v>
      </c>
      <c r="J287" s="232">
        <f>J285/I285*100</f>
        <v>100</v>
      </c>
      <c r="K287" s="232"/>
      <c r="L287" s="232"/>
      <c r="M287" s="152"/>
      <c r="N287" s="272"/>
      <c r="O287" s="41"/>
      <c r="P287" s="86"/>
      <c r="Q287" s="65"/>
      <c r="R287" s="78"/>
      <c r="S287" s="131"/>
      <c r="T287" s="66"/>
      <c r="U287" s="126"/>
      <c r="V287" s="77"/>
      <c r="W287" s="229" t="s">
        <v>221</v>
      </c>
      <c r="X287" s="232">
        <v>100</v>
      </c>
      <c r="Y287" s="232">
        <f>Y285/X285*100</f>
        <v>100</v>
      </c>
      <c r="Z287" s="232"/>
      <c r="AA287" s="232"/>
      <c r="AB287" s="232"/>
      <c r="AC287" s="152"/>
      <c r="AE287" s="133"/>
      <c r="AF287" s="133"/>
      <c r="AG287" s="133"/>
    </row>
    <row r="288" spans="1:33" s="5" customFormat="1" ht="40.15" hidden="1" customHeight="1" x14ac:dyDescent="0.3">
      <c r="A288" s="142"/>
      <c r="B288" s="120"/>
      <c r="C288" s="407"/>
      <c r="D288" s="357"/>
      <c r="E288" s="409"/>
      <c r="F288" s="363"/>
      <c r="G288" s="394"/>
      <c r="H288" s="231"/>
      <c r="I288" s="223"/>
      <c r="J288" s="223"/>
      <c r="K288" s="223"/>
      <c r="L288" s="223"/>
      <c r="M288" s="155">
        <f>SUM(I288:L288)</f>
        <v>0</v>
      </c>
      <c r="N288" s="263">
        <f>SUM(I288:K288)</f>
        <v>0</v>
      </c>
      <c r="O288" s="104" t="s">
        <v>26</v>
      </c>
      <c r="P288" s="86"/>
      <c r="Q288" s="65"/>
      <c r="R288" s="386" t="s">
        <v>367</v>
      </c>
      <c r="S288" s="327" t="s">
        <v>274</v>
      </c>
      <c r="T288" s="386" t="s">
        <v>8</v>
      </c>
      <c r="U288" s="337" t="s">
        <v>6</v>
      </c>
      <c r="V288" s="397" t="s">
        <v>371</v>
      </c>
      <c r="W288" s="231" t="s">
        <v>281</v>
      </c>
      <c r="X288" s="223"/>
      <c r="Y288" s="223"/>
      <c r="Z288" s="223"/>
      <c r="AA288" s="223"/>
      <c r="AB288" s="223"/>
      <c r="AC288" s="155">
        <f>SUM(X288:AB288)</f>
        <v>0</v>
      </c>
      <c r="AE288" s="4">
        <v>0</v>
      </c>
      <c r="AF288" s="4">
        <v>0</v>
      </c>
      <c r="AG288" s="95"/>
    </row>
    <row r="289" spans="1:33" s="5" customFormat="1" ht="57" hidden="1" customHeight="1" x14ac:dyDescent="0.3">
      <c r="A289" s="142"/>
      <c r="B289" s="120"/>
      <c r="C289" s="407"/>
      <c r="D289" s="357"/>
      <c r="E289" s="409"/>
      <c r="F289" s="363"/>
      <c r="G289" s="394"/>
      <c r="H289" s="241"/>
      <c r="I289" s="237"/>
      <c r="J289" s="237"/>
      <c r="K289" s="237"/>
      <c r="L289" s="237"/>
      <c r="M289" s="161"/>
      <c r="N289" s="282"/>
      <c r="O289" s="40"/>
      <c r="P289" s="86"/>
      <c r="Q289" s="65"/>
      <c r="R289" s="387"/>
      <c r="S289" s="328"/>
      <c r="T289" s="387"/>
      <c r="U289" s="338"/>
      <c r="V289" s="398"/>
      <c r="W289" s="241" t="s">
        <v>375</v>
      </c>
      <c r="X289" s="237"/>
      <c r="Y289" s="237"/>
      <c r="Z289" s="237"/>
      <c r="AA289" s="237"/>
      <c r="AB289" s="237"/>
      <c r="AC289" s="161"/>
      <c r="AE289" s="21"/>
      <c r="AF289" s="21"/>
      <c r="AG289" s="21"/>
    </row>
    <row r="290" spans="1:33" s="5" customFormat="1" ht="75.599999999999994" hidden="1" customHeight="1" x14ac:dyDescent="0.3">
      <c r="A290" s="142"/>
      <c r="B290" s="120"/>
      <c r="C290" s="119"/>
      <c r="D290" s="357"/>
      <c r="E290" s="120"/>
      <c r="F290" s="363"/>
      <c r="G290" s="366"/>
      <c r="H290" s="242"/>
      <c r="I290" s="226"/>
      <c r="J290" s="226"/>
      <c r="K290" s="226"/>
      <c r="L290" s="226"/>
      <c r="M290" s="167"/>
      <c r="N290" s="290"/>
      <c r="O290" s="40"/>
      <c r="P290" s="86"/>
      <c r="Q290" s="65"/>
      <c r="R290" s="45"/>
      <c r="S290" s="328"/>
      <c r="T290" s="387"/>
      <c r="U290" s="338"/>
      <c r="V290" s="398"/>
      <c r="W290" s="242" t="s">
        <v>374</v>
      </c>
      <c r="X290" s="226"/>
      <c r="Y290" s="226"/>
      <c r="Z290" s="226"/>
      <c r="AA290" s="226"/>
      <c r="AB290" s="226"/>
      <c r="AC290" s="167"/>
      <c r="AE290" s="22"/>
      <c r="AF290" s="22"/>
      <c r="AG290" s="22"/>
    </row>
    <row r="291" spans="1:33" s="5" customFormat="1" ht="100.9" hidden="1" customHeight="1" x14ac:dyDescent="0.3">
      <c r="A291" s="142"/>
      <c r="B291" s="120"/>
      <c r="C291" s="119"/>
      <c r="D291" s="357"/>
      <c r="E291" s="120"/>
      <c r="F291" s="363"/>
      <c r="G291" s="366"/>
      <c r="H291" s="229"/>
      <c r="I291" s="232"/>
      <c r="J291" s="232"/>
      <c r="K291" s="232"/>
      <c r="L291" s="232"/>
      <c r="M291" s="152"/>
      <c r="N291" s="272"/>
      <c r="O291" s="41"/>
      <c r="P291" s="86"/>
      <c r="Q291" s="65"/>
      <c r="R291" s="78"/>
      <c r="S291" s="330"/>
      <c r="T291" s="78"/>
      <c r="U291" s="339"/>
      <c r="V291" s="340"/>
      <c r="W291" s="229" t="s">
        <v>379</v>
      </c>
      <c r="X291" s="232"/>
      <c r="Y291" s="232"/>
      <c r="Z291" s="232"/>
      <c r="AA291" s="232"/>
      <c r="AB291" s="232"/>
      <c r="AC291" s="152"/>
      <c r="AE291" s="133"/>
      <c r="AF291" s="133"/>
      <c r="AG291" s="133"/>
    </row>
    <row r="292" spans="1:33" s="5" customFormat="1" ht="40.15" customHeight="1" x14ac:dyDescent="0.3">
      <c r="A292" s="142"/>
      <c r="B292" s="120"/>
      <c r="C292" s="407" t="s">
        <v>117</v>
      </c>
      <c r="D292" s="412" t="s">
        <v>9</v>
      </c>
      <c r="E292" s="409" t="s">
        <v>8</v>
      </c>
      <c r="F292" s="413" t="s">
        <v>6</v>
      </c>
      <c r="G292" s="394" t="s">
        <v>516</v>
      </c>
      <c r="H292" s="231" t="s">
        <v>281</v>
      </c>
      <c r="I292" s="223">
        <v>38505</v>
      </c>
      <c r="J292" s="223">
        <v>15000</v>
      </c>
      <c r="K292" s="223">
        <v>10000</v>
      </c>
      <c r="L292" s="223">
        <v>10000</v>
      </c>
      <c r="M292" s="155">
        <f>SUM(I292:L292)</f>
        <v>73505</v>
      </c>
      <c r="N292" s="263">
        <f>SUM(I292:K292)</f>
        <v>63505</v>
      </c>
      <c r="O292" s="104" t="s">
        <v>26</v>
      </c>
      <c r="P292" s="86"/>
      <c r="Q292" s="65"/>
      <c r="R292" s="386" t="s">
        <v>117</v>
      </c>
      <c r="S292" s="384" t="s">
        <v>10</v>
      </c>
      <c r="T292" s="388" t="s">
        <v>8</v>
      </c>
      <c r="U292" s="441" t="s">
        <v>6</v>
      </c>
      <c r="V292" s="390" t="s">
        <v>484</v>
      </c>
      <c r="W292" s="231" t="s">
        <v>397</v>
      </c>
      <c r="X292" s="223">
        <v>38505</v>
      </c>
      <c r="Y292" s="223">
        <v>15000</v>
      </c>
      <c r="Z292" s="223">
        <v>10000</v>
      </c>
      <c r="AA292" s="223"/>
      <c r="AB292" s="223"/>
      <c r="AC292" s="155">
        <f>SUM(X292:AB292)</f>
        <v>63505</v>
      </c>
      <c r="AE292" s="4">
        <v>10654.3</v>
      </c>
      <c r="AF292" s="4">
        <v>0</v>
      </c>
      <c r="AG292" s="4">
        <v>2794.1</v>
      </c>
    </row>
    <row r="293" spans="1:33" s="5" customFormat="1" ht="172.5" customHeight="1" x14ac:dyDescent="0.3">
      <c r="A293" s="376"/>
      <c r="B293" s="364"/>
      <c r="C293" s="407"/>
      <c r="D293" s="412"/>
      <c r="E293" s="409"/>
      <c r="F293" s="413"/>
      <c r="G293" s="394"/>
      <c r="H293" s="241" t="s">
        <v>297</v>
      </c>
      <c r="I293" s="237">
        <v>6750</v>
      </c>
      <c r="J293" s="237">
        <v>3827</v>
      </c>
      <c r="K293" s="237">
        <v>2784</v>
      </c>
      <c r="L293" s="237">
        <v>2642</v>
      </c>
      <c r="M293" s="161"/>
      <c r="N293" s="282"/>
      <c r="O293" s="40"/>
      <c r="P293" s="99"/>
      <c r="Q293" s="101"/>
      <c r="R293" s="387"/>
      <c r="S293" s="385"/>
      <c r="T293" s="389"/>
      <c r="U293" s="442"/>
      <c r="V293" s="391"/>
      <c r="W293" s="241" t="s">
        <v>248</v>
      </c>
      <c r="X293" s="237">
        <v>6750</v>
      </c>
      <c r="Y293" s="237">
        <v>3827</v>
      </c>
      <c r="Z293" s="237">
        <v>2784</v>
      </c>
      <c r="AA293" s="237"/>
      <c r="AB293" s="237"/>
      <c r="AC293" s="161"/>
      <c r="AE293" s="21"/>
      <c r="AF293" s="21"/>
      <c r="AG293" s="21"/>
    </row>
    <row r="294" spans="1:33" s="5" customFormat="1" ht="197.25" customHeight="1" x14ac:dyDescent="0.3">
      <c r="A294" s="376"/>
      <c r="B294" s="364"/>
      <c r="C294" s="119"/>
      <c r="D294" s="412"/>
      <c r="E294" s="120"/>
      <c r="F294" s="413"/>
      <c r="G294" s="366"/>
      <c r="H294" s="242" t="s">
        <v>249</v>
      </c>
      <c r="I294" s="239">
        <f>I292/I293</f>
        <v>5.7044444444444444</v>
      </c>
      <c r="J294" s="239">
        <f t="shared" ref="J294:L294" si="91">J292/J293</f>
        <v>3.9195192056441077</v>
      </c>
      <c r="K294" s="239">
        <f t="shared" si="91"/>
        <v>3.5919540229885056</v>
      </c>
      <c r="L294" s="239">
        <f t="shared" si="91"/>
        <v>3.7850113550340652</v>
      </c>
      <c r="M294" s="162"/>
      <c r="N294" s="287"/>
      <c r="O294" s="40"/>
      <c r="P294" s="99"/>
      <c r="Q294" s="101"/>
      <c r="R294" s="45"/>
      <c r="S294" s="385"/>
      <c r="T294" s="65"/>
      <c r="U294" s="442"/>
      <c r="V294" s="76"/>
      <c r="W294" s="242" t="s">
        <v>439</v>
      </c>
      <c r="X294" s="239">
        <f>X292/X293</f>
        <v>5.7044444444444444</v>
      </c>
      <c r="Y294" s="239">
        <f t="shared" ref="Y294" si="92">Y292/Y293</f>
        <v>3.9195192056441077</v>
      </c>
      <c r="Z294" s="239">
        <f t="shared" ref="Z294" si="93">Z292/Z293</f>
        <v>3.5919540229885056</v>
      </c>
      <c r="AA294" s="239"/>
      <c r="AB294" s="239"/>
      <c r="AC294" s="162"/>
      <c r="AE294" s="31"/>
      <c r="AF294" s="31"/>
      <c r="AG294" s="31"/>
    </row>
    <row r="295" spans="1:33" s="5" customFormat="1" ht="186" customHeight="1" x14ac:dyDescent="0.3">
      <c r="A295" s="376"/>
      <c r="B295" s="364"/>
      <c r="C295" s="119"/>
      <c r="D295" s="412"/>
      <c r="E295" s="120"/>
      <c r="F295" s="413"/>
      <c r="G295" s="366"/>
      <c r="H295" s="229" t="s">
        <v>298</v>
      </c>
      <c r="I295" s="232">
        <v>100</v>
      </c>
      <c r="J295" s="232">
        <f>J293/I293*100</f>
        <v>56.696296296296303</v>
      </c>
      <c r="K295" s="232">
        <f t="shared" ref="K295:L295" si="94">K293/J293*100</f>
        <v>72.746276456754629</v>
      </c>
      <c r="L295" s="232">
        <f t="shared" si="94"/>
        <v>94.899425287356323</v>
      </c>
      <c r="M295" s="152"/>
      <c r="N295" s="272"/>
      <c r="O295" s="41"/>
      <c r="P295" s="99"/>
      <c r="Q295" s="101"/>
      <c r="R295" s="78"/>
      <c r="S295" s="440"/>
      <c r="T295" s="66"/>
      <c r="U295" s="443"/>
      <c r="V295" s="77"/>
      <c r="W295" s="229" t="s">
        <v>298</v>
      </c>
      <c r="X295" s="232">
        <v>100</v>
      </c>
      <c r="Y295" s="232">
        <f>Y293/X293*100</f>
        <v>56.696296296296303</v>
      </c>
      <c r="Z295" s="232">
        <f t="shared" ref="Z295" si="95">Z293/Y293*100</f>
        <v>72.746276456754629</v>
      </c>
      <c r="AA295" s="232"/>
      <c r="AB295" s="232"/>
      <c r="AC295" s="152"/>
      <c r="AE295" s="133"/>
      <c r="AF295" s="133"/>
      <c r="AG295" s="133"/>
    </row>
    <row r="296" spans="1:33" s="5" customFormat="1" ht="30" hidden="1" customHeight="1" x14ac:dyDescent="0.3">
      <c r="A296" s="376"/>
      <c r="B296" s="364"/>
      <c r="C296" s="33" t="s">
        <v>102</v>
      </c>
      <c r="D296" s="34"/>
      <c r="E296" s="33"/>
      <c r="F296" s="35"/>
      <c r="G296" s="36">
        <f>SUM(I296:L296)</f>
        <v>15948</v>
      </c>
      <c r="H296" s="223"/>
      <c r="I296" s="223">
        <v>5400</v>
      </c>
      <c r="J296" s="223">
        <v>3748</v>
      </c>
      <c r="K296" s="223">
        <v>4000</v>
      </c>
      <c r="L296" s="223">
        <v>2800</v>
      </c>
      <c r="M296" s="173"/>
      <c r="N296" s="295"/>
      <c r="O296" s="43"/>
      <c r="P296" s="99"/>
      <c r="Q296" s="101"/>
      <c r="R296" s="33" t="s">
        <v>102</v>
      </c>
      <c r="S296" s="34"/>
      <c r="T296" s="33"/>
      <c r="U296" s="35"/>
      <c r="V296" s="36">
        <f>SUM(X296:AA296)</f>
        <v>15948</v>
      </c>
      <c r="W296" s="223"/>
      <c r="X296" s="223">
        <v>5400</v>
      </c>
      <c r="Y296" s="223">
        <v>3748</v>
      </c>
      <c r="Z296" s="223">
        <v>4000</v>
      </c>
      <c r="AA296" s="223">
        <v>2800</v>
      </c>
      <c r="AB296" s="223"/>
      <c r="AC296" s="173"/>
      <c r="AE296" s="36"/>
      <c r="AF296" s="36"/>
      <c r="AG296" s="36"/>
    </row>
    <row r="297" spans="1:33" s="5" customFormat="1" ht="61.5" hidden="1" customHeight="1" x14ac:dyDescent="0.3">
      <c r="A297" s="376"/>
      <c r="B297" s="364"/>
      <c r="C297" s="14" t="s">
        <v>86</v>
      </c>
      <c r="D297" s="15"/>
      <c r="E297" s="140"/>
      <c r="F297" s="16"/>
      <c r="G297" s="21">
        <f>SUM(I297:L297)</f>
        <v>4137</v>
      </c>
      <c r="H297" s="237"/>
      <c r="I297" s="237">
        <v>1500</v>
      </c>
      <c r="J297" s="237">
        <v>937</v>
      </c>
      <c r="K297" s="237">
        <v>1000</v>
      </c>
      <c r="L297" s="237">
        <v>700</v>
      </c>
      <c r="M297" s="161"/>
      <c r="N297" s="282"/>
      <c r="O297" s="40"/>
      <c r="P297" s="99"/>
      <c r="Q297" s="101"/>
      <c r="R297" s="14" t="s">
        <v>86</v>
      </c>
      <c r="S297" s="15"/>
      <c r="T297" s="140"/>
      <c r="U297" s="16"/>
      <c r="V297" s="21">
        <f>SUM(X297:AA297)</f>
        <v>4137</v>
      </c>
      <c r="W297" s="237"/>
      <c r="X297" s="237">
        <v>1500</v>
      </c>
      <c r="Y297" s="237">
        <v>937</v>
      </c>
      <c r="Z297" s="237">
        <v>1000</v>
      </c>
      <c r="AA297" s="237">
        <v>700</v>
      </c>
      <c r="AB297" s="237"/>
      <c r="AC297" s="161"/>
      <c r="AE297" s="21"/>
      <c r="AF297" s="21"/>
      <c r="AG297" s="21"/>
    </row>
    <row r="298" spans="1:33" s="5" customFormat="1" ht="81.75" hidden="1" customHeight="1" x14ac:dyDescent="0.3">
      <c r="A298" s="376"/>
      <c r="B298" s="364"/>
      <c r="C298" s="18" t="s">
        <v>93</v>
      </c>
      <c r="D298" s="19"/>
      <c r="E298" s="23"/>
      <c r="F298" s="20"/>
      <c r="G298" s="22"/>
      <c r="H298" s="226"/>
      <c r="I298" s="239">
        <f>I296/I297</f>
        <v>3.6</v>
      </c>
      <c r="J298" s="239">
        <f>J296/J297</f>
        <v>4</v>
      </c>
      <c r="K298" s="239">
        <f>K296/K297</f>
        <v>4</v>
      </c>
      <c r="L298" s="239">
        <f t="shared" ref="L298" si="96">L296/L297</f>
        <v>4</v>
      </c>
      <c r="M298" s="162"/>
      <c r="N298" s="287"/>
      <c r="O298" s="40"/>
      <c r="P298" s="99"/>
      <c r="Q298" s="101"/>
      <c r="R298" s="18" t="s">
        <v>93</v>
      </c>
      <c r="S298" s="19"/>
      <c r="T298" s="23"/>
      <c r="U298" s="20"/>
      <c r="V298" s="22"/>
      <c r="W298" s="226"/>
      <c r="X298" s="239">
        <f>X296/X297</f>
        <v>3.6</v>
      </c>
      <c r="Y298" s="239">
        <f>Y296/Y297</f>
        <v>4</v>
      </c>
      <c r="Z298" s="239">
        <f>Z296/Z297</f>
        <v>4</v>
      </c>
      <c r="AA298" s="239">
        <f t="shared" ref="AA298" si="97">AA296/AA297</f>
        <v>4</v>
      </c>
      <c r="AB298" s="239"/>
      <c r="AC298" s="162"/>
      <c r="AE298" s="31"/>
      <c r="AF298" s="31"/>
      <c r="AG298" s="31"/>
    </row>
    <row r="299" spans="1:33" s="5" customFormat="1" ht="60" hidden="1" customHeight="1" x14ac:dyDescent="0.3">
      <c r="A299" s="376"/>
      <c r="B299" s="364"/>
      <c r="C299" s="25"/>
      <c r="D299" s="26"/>
      <c r="E299" s="25"/>
      <c r="F299" s="27"/>
      <c r="G299" s="28"/>
      <c r="H299" s="223"/>
      <c r="I299" s="258"/>
      <c r="J299" s="258"/>
      <c r="K299" s="258"/>
      <c r="L299" s="258"/>
      <c r="M299" s="163"/>
      <c r="N299" s="297"/>
      <c r="O299" s="41"/>
      <c r="P299" s="99"/>
      <c r="Q299" s="101"/>
      <c r="R299" s="25"/>
      <c r="S299" s="26"/>
      <c r="T299" s="25"/>
      <c r="U299" s="27"/>
      <c r="V299" s="28"/>
      <c r="W299" s="223"/>
      <c r="X299" s="258"/>
      <c r="Y299" s="258"/>
      <c r="Z299" s="258"/>
      <c r="AA299" s="258"/>
      <c r="AB299" s="258"/>
      <c r="AC299" s="163"/>
      <c r="AE299" s="29"/>
      <c r="AF299" s="29"/>
      <c r="AG299" s="29"/>
    </row>
    <row r="300" spans="1:33" s="5" customFormat="1" ht="30" hidden="1" customHeight="1" x14ac:dyDescent="0.3">
      <c r="A300" s="376"/>
      <c r="B300" s="364"/>
      <c r="C300" s="33" t="s">
        <v>103</v>
      </c>
      <c r="D300" s="34"/>
      <c r="E300" s="33"/>
      <c r="F300" s="35"/>
      <c r="G300" s="36">
        <f>SUM(L300)</f>
        <v>1620</v>
      </c>
      <c r="H300" s="223"/>
      <c r="I300" s="223">
        <v>1575</v>
      </c>
      <c r="J300" s="223">
        <v>1100</v>
      </c>
      <c r="K300" s="223">
        <v>1250</v>
      </c>
      <c r="L300" s="223">
        <v>1620</v>
      </c>
      <c r="M300" s="173"/>
      <c r="N300" s="295"/>
      <c r="O300" s="41"/>
      <c r="P300" s="99"/>
      <c r="Q300" s="101"/>
      <c r="R300" s="33" t="s">
        <v>103</v>
      </c>
      <c r="S300" s="34"/>
      <c r="T300" s="33"/>
      <c r="U300" s="35"/>
      <c r="V300" s="36">
        <f>SUM(AA300)</f>
        <v>1620</v>
      </c>
      <c r="W300" s="223"/>
      <c r="X300" s="223">
        <v>1575</v>
      </c>
      <c r="Y300" s="223">
        <v>1100</v>
      </c>
      <c r="Z300" s="223">
        <v>1250</v>
      </c>
      <c r="AA300" s="223">
        <v>1620</v>
      </c>
      <c r="AB300" s="223"/>
      <c r="AC300" s="173"/>
      <c r="AE300" s="36"/>
      <c r="AF300" s="36"/>
      <c r="AG300" s="36"/>
    </row>
    <row r="301" spans="1:33" s="5" customFormat="1" ht="41.25" hidden="1" customHeight="1" x14ac:dyDescent="0.3">
      <c r="A301" s="376"/>
      <c r="B301" s="364"/>
      <c r="C301" s="14" t="s">
        <v>86</v>
      </c>
      <c r="D301" s="15"/>
      <c r="E301" s="140"/>
      <c r="F301" s="16"/>
      <c r="G301" s="21">
        <f>SUM(I301:L301)</f>
        <v>2350</v>
      </c>
      <c r="H301" s="237"/>
      <c r="I301" s="237">
        <v>750</v>
      </c>
      <c r="J301" s="237">
        <v>500</v>
      </c>
      <c r="K301" s="237">
        <v>500</v>
      </c>
      <c r="L301" s="237">
        <v>600</v>
      </c>
      <c r="M301" s="161"/>
      <c r="N301" s="282"/>
      <c r="O301" s="40"/>
      <c r="P301" s="99"/>
      <c r="Q301" s="101"/>
      <c r="R301" s="14" t="s">
        <v>86</v>
      </c>
      <c r="S301" s="15"/>
      <c r="T301" s="140"/>
      <c r="U301" s="16"/>
      <c r="V301" s="21">
        <f>SUM(X301:AA301)</f>
        <v>2350</v>
      </c>
      <c r="W301" s="237"/>
      <c r="X301" s="237">
        <v>750</v>
      </c>
      <c r="Y301" s="237">
        <v>500</v>
      </c>
      <c r="Z301" s="237">
        <v>500</v>
      </c>
      <c r="AA301" s="237">
        <v>600</v>
      </c>
      <c r="AB301" s="237"/>
      <c r="AC301" s="161"/>
      <c r="AE301" s="21"/>
      <c r="AF301" s="21"/>
      <c r="AG301" s="21"/>
    </row>
    <row r="302" spans="1:33" s="5" customFormat="1" ht="63" hidden="1" customHeight="1" x14ac:dyDescent="0.3">
      <c r="A302" s="376"/>
      <c r="B302" s="364"/>
      <c r="C302" s="18" t="s">
        <v>93</v>
      </c>
      <c r="D302" s="19"/>
      <c r="E302" s="23"/>
      <c r="F302" s="20"/>
      <c r="G302" s="22"/>
      <c r="H302" s="226"/>
      <c r="I302" s="239">
        <f>I300/I301</f>
        <v>2.1</v>
      </c>
      <c r="J302" s="239">
        <f>J300/J301</f>
        <v>2.2000000000000002</v>
      </c>
      <c r="K302" s="239">
        <f>K300/K301</f>
        <v>2.5</v>
      </c>
      <c r="L302" s="239">
        <f t="shared" ref="L302" si="98">L300/L301</f>
        <v>2.7</v>
      </c>
      <c r="M302" s="162"/>
      <c r="N302" s="287"/>
      <c r="O302" s="40"/>
      <c r="P302" s="99"/>
      <c r="Q302" s="101"/>
      <c r="R302" s="18" t="s">
        <v>93</v>
      </c>
      <c r="S302" s="19"/>
      <c r="T302" s="23"/>
      <c r="U302" s="20"/>
      <c r="V302" s="22"/>
      <c r="W302" s="226"/>
      <c r="X302" s="239">
        <f>X300/X301</f>
        <v>2.1</v>
      </c>
      <c r="Y302" s="239">
        <f>Y300/Y301</f>
        <v>2.2000000000000002</v>
      </c>
      <c r="Z302" s="239">
        <f>Z300/Z301</f>
        <v>2.5</v>
      </c>
      <c r="AA302" s="239">
        <f t="shared" ref="AA302" si="99">AA300/AA301</f>
        <v>2.7</v>
      </c>
      <c r="AB302" s="239"/>
      <c r="AC302" s="162"/>
      <c r="AE302" s="31"/>
      <c r="AF302" s="31"/>
      <c r="AG302" s="31"/>
    </row>
    <row r="303" spans="1:33" s="5" customFormat="1" ht="60" hidden="1" customHeight="1" x14ac:dyDescent="0.3">
      <c r="A303" s="376"/>
      <c r="B303" s="364"/>
      <c r="C303" s="25"/>
      <c r="D303" s="26"/>
      <c r="E303" s="25"/>
      <c r="F303" s="27"/>
      <c r="G303" s="28"/>
      <c r="H303" s="223"/>
      <c r="I303" s="258"/>
      <c r="J303" s="258"/>
      <c r="K303" s="258"/>
      <c r="L303" s="258"/>
      <c r="M303" s="163"/>
      <c r="N303" s="297"/>
      <c r="O303" s="41"/>
      <c r="P303" s="99"/>
      <c r="Q303" s="101"/>
      <c r="R303" s="25"/>
      <c r="S303" s="26"/>
      <c r="T303" s="25"/>
      <c r="U303" s="27"/>
      <c r="V303" s="28"/>
      <c r="W303" s="223"/>
      <c r="X303" s="258"/>
      <c r="Y303" s="258"/>
      <c r="Z303" s="258"/>
      <c r="AA303" s="258"/>
      <c r="AB303" s="258"/>
      <c r="AC303" s="163"/>
      <c r="AE303" s="29"/>
      <c r="AF303" s="29"/>
      <c r="AG303" s="29"/>
    </row>
    <row r="304" spans="1:33" s="5" customFormat="1" ht="30" hidden="1" customHeight="1" x14ac:dyDescent="0.3">
      <c r="A304" s="376"/>
      <c r="B304" s="364"/>
      <c r="C304" s="33" t="s">
        <v>104</v>
      </c>
      <c r="D304" s="34"/>
      <c r="E304" s="33"/>
      <c r="F304" s="35"/>
      <c r="G304" s="36">
        <f>SUM(I304:L304)</f>
        <v>6420</v>
      </c>
      <c r="H304" s="223"/>
      <c r="I304" s="223">
        <v>2000</v>
      </c>
      <c r="J304" s="223">
        <v>1870</v>
      </c>
      <c r="K304" s="223">
        <v>1250</v>
      </c>
      <c r="L304" s="223">
        <v>1300</v>
      </c>
      <c r="M304" s="173"/>
      <c r="N304" s="295"/>
      <c r="O304" s="41"/>
      <c r="P304" s="99"/>
      <c r="Q304" s="101"/>
      <c r="R304" s="33" t="s">
        <v>104</v>
      </c>
      <c r="S304" s="34"/>
      <c r="T304" s="33"/>
      <c r="U304" s="35"/>
      <c r="V304" s="36">
        <f>SUM(X304:AA304)</f>
        <v>6420</v>
      </c>
      <c r="W304" s="223"/>
      <c r="X304" s="223">
        <v>2000</v>
      </c>
      <c r="Y304" s="223">
        <v>1870</v>
      </c>
      <c r="Z304" s="223">
        <v>1250</v>
      </c>
      <c r="AA304" s="223">
        <v>1300</v>
      </c>
      <c r="AB304" s="223"/>
      <c r="AC304" s="173"/>
      <c r="AE304" s="36"/>
      <c r="AF304" s="36"/>
      <c r="AG304" s="36"/>
    </row>
    <row r="305" spans="1:33" s="5" customFormat="1" ht="42" hidden="1" customHeight="1" x14ac:dyDescent="0.3">
      <c r="A305" s="376"/>
      <c r="B305" s="364"/>
      <c r="C305" s="14" t="s">
        <v>86</v>
      </c>
      <c r="D305" s="15"/>
      <c r="E305" s="140"/>
      <c r="F305" s="16"/>
      <c r="G305" s="21">
        <f>SUM(I305:L305)</f>
        <v>5700</v>
      </c>
      <c r="H305" s="237"/>
      <c r="I305" s="237">
        <v>2000</v>
      </c>
      <c r="J305" s="237">
        <v>1700</v>
      </c>
      <c r="K305" s="237">
        <v>1000</v>
      </c>
      <c r="L305" s="237">
        <v>1000</v>
      </c>
      <c r="M305" s="161"/>
      <c r="N305" s="282"/>
      <c r="O305" s="40"/>
      <c r="P305" s="99"/>
      <c r="Q305" s="101"/>
      <c r="R305" s="14" t="s">
        <v>86</v>
      </c>
      <c r="S305" s="15"/>
      <c r="T305" s="140"/>
      <c r="U305" s="16"/>
      <c r="V305" s="21">
        <f>SUM(X305:AA305)</f>
        <v>5700</v>
      </c>
      <c r="W305" s="237"/>
      <c r="X305" s="237">
        <v>2000</v>
      </c>
      <c r="Y305" s="237">
        <v>1700</v>
      </c>
      <c r="Z305" s="237">
        <v>1000</v>
      </c>
      <c r="AA305" s="237">
        <v>1000</v>
      </c>
      <c r="AB305" s="237"/>
      <c r="AC305" s="161"/>
      <c r="AE305" s="21"/>
      <c r="AF305" s="21"/>
      <c r="AG305" s="21"/>
    </row>
    <row r="306" spans="1:33" s="5" customFormat="1" ht="60" hidden="1" customHeight="1" x14ac:dyDescent="0.3">
      <c r="A306" s="376"/>
      <c r="B306" s="364"/>
      <c r="C306" s="18" t="s">
        <v>93</v>
      </c>
      <c r="D306" s="19"/>
      <c r="E306" s="23"/>
      <c r="F306" s="20"/>
      <c r="G306" s="22"/>
      <c r="H306" s="226"/>
      <c r="I306" s="239">
        <f>I304/I305</f>
        <v>1</v>
      </c>
      <c r="J306" s="239">
        <f>J304/J305</f>
        <v>1.1000000000000001</v>
      </c>
      <c r="K306" s="239">
        <f t="shared" ref="K306:L306" si="100">K304/K305</f>
        <v>1.25</v>
      </c>
      <c r="L306" s="239">
        <f t="shared" si="100"/>
        <v>1.3</v>
      </c>
      <c r="M306" s="162"/>
      <c r="N306" s="287"/>
      <c r="O306" s="40"/>
      <c r="P306" s="99"/>
      <c r="Q306" s="101"/>
      <c r="R306" s="18" t="s">
        <v>93</v>
      </c>
      <c r="S306" s="19"/>
      <c r="T306" s="23"/>
      <c r="U306" s="20"/>
      <c r="V306" s="22"/>
      <c r="W306" s="226"/>
      <c r="X306" s="239">
        <f>X304/X305</f>
        <v>1</v>
      </c>
      <c r="Y306" s="239">
        <f>Y304/Y305</f>
        <v>1.1000000000000001</v>
      </c>
      <c r="Z306" s="239">
        <f t="shared" ref="Z306:AA306" si="101">Z304/Z305</f>
        <v>1.25</v>
      </c>
      <c r="AA306" s="239">
        <f t="shared" si="101"/>
        <v>1.3</v>
      </c>
      <c r="AB306" s="239"/>
      <c r="AC306" s="162"/>
      <c r="AE306" s="31"/>
      <c r="AF306" s="31"/>
      <c r="AG306" s="31"/>
    </row>
    <row r="307" spans="1:33" s="5" customFormat="1" ht="60" hidden="1" customHeight="1" x14ac:dyDescent="0.3">
      <c r="A307" s="376"/>
      <c r="B307" s="364"/>
      <c r="C307" s="25"/>
      <c r="D307" s="26"/>
      <c r="E307" s="25"/>
      <c r="F307" s="27"/>
      <c r="G307" s="28"/>
      <c r="H307" s="223"/>
      <c r="I307" s="258"/>
      <c r="J307" s="258"/>
      <c r="K307" s="258"/>
      <c r="L307" s="258"/>
      <c r="M307" s="163"/>
      <c r="N307" s="297"/>
      <c r="O307" s="41"/>
      <c r="P307" s="99"/>
      <c r="Q307" s="101"/>
      <c r="R307" s="25"/>
      <c r="S307" s="26"/>
      <c r="T307" s="25"/>
      <c r="U307" s="27"/>
      <c r="V307" s="28"/>
      <c r="W307" s="223"/>
      <c r="X307" s="258"/>
      <c r="Y307" s="258"/>
      <c r="Z307" s="258"/>
      <c r="AA307" s="258"/>
      <c r="AB307" s="258"/>
      <c r="AC307" s="163"/>
      <c r="AE307" s="29"/>
      <c r="AF307" s="29"/>
      <c r="AG307" s="29"/>
    </row>
    <row r="308" spans="1:33" s="5" customFormat="1" ht="39.950000000000003" hidden="1" customHeight="1" x14ac:dyDescent="0.3">
      <c r="A308" s="376"/>
      <c r="B308" s="364"/>
      <c r="C308" s="33" t="s">
        <v>118</v>
      </c>
      <c r="D308" s="34"/>
      <c r="E308" s="33"/>
      <c r="F308" s="35"/>
      <c r="G308" s="36">
        <f>SUM(I308:L308)</f>
        <v>45592.2</v>
      </c>
      <c r="H308" s="223"/>
      <c r="I308" s="223">
        <v>29530</v>
      </c>
      <c r="J308" s="223">
        <v>8282.2000000000007</v>
      </c>
      <c r="K308" s="223">
        <v>3500</v>
      </c>
      <c r="L308" s="223">
        <v>4280</v>
      </c>
      <c r="M308" s="173"/>
      <c r="N308" s="295"/>
      <c r="O308" s="41"/>
      <c r="P308" s="99"/>
      <c r="Q308" s="101"/>
      <c r="R308" s="33" t="s">
        <v>118</v>
      </c>
      <c r="S308" s="34"/>
      <c r="T308" s="33"/>
      <c r="U308" s="35"/>
      <c r="V308" s="36">
        <f>SUM(X308:AA308)</f>
        <v>45592.2</v>
      </c>
      <c r="W308" s="223"/>
      <c r="X308" s="223">
        <v>29530</v>
      </c>
      <c r="Y308" s="223">
        <v>8282.2000000000007</v>
      </c>
      <c r="Z308" s="223">
        <v>3500</v>
      </c>
      <c r="AA308" s="223">
        <v>4280</v>
      </c>
      <c r="AB308" s="223"/>
      <c r="AC308" s="173"/>
      <c r="AE308" s="36"/>
      <c r="AF308" s="36"/>
      <c r="AG308" s="36"/>
    </row>
    <row r="309" spans="1:33" s="5" customFormat="1" ht="30" hidden="1" customHeight="1" x14ac:dyDescent="0.3">
      <c r="A309" s="376"/>
      <c r="B309" s="364"/>
      <c r="C309" s="14" t="s">
        <v>86</v>
      </c>
      <c r="D309" s="15"/>
      <c r="E309" s="140"/>
      <c r="F309" s="16"/>
      <c r="G309" s="21">
        <f>SUM(I309:L309)</f>
        <v>3816</v>
      </c>
      <c r="H309" s="237"/>
      <c r="I309" s="237">
        <v>2500</v>
      </c>
      <c r="J309" s="237">
        <v>690</v>
      </c>
      <c r="K309" s="237">
        <v>284</v>
      </c>
      <c r="L309" s="237">
        <v>342</v>
      </c>
      <c r="M309" s="161"/>
      <c r="N309" s="282"/>
      <c r="O309" s="40"/>
      <c r="P309" s="99"/>
      <c r="Q309" s="101"/>
      <c r="R309" s="14" t="s">
        <v>86</v>
      </c>
      <c r="S309" s="15"/>
      <c r="T309" s="140"/>
      <c r="U309" s="16"/>
      <c r="V309" s="21">
        <f>SUM(X309:AA309)</f>
        <v>3816</v>
      </c>
      <c r="W309" s="237"/>
      <c r="X309" s="237">
        <v>2500</v>
      </c>
      <c r="Y309" s="237">
        <v>690</v>
      </c>
      <c r="Z309" s="237">
        <v>284</v>
      </c>
      <c r="AA309" s="237">
        <v>342</v>
      </c>
      <c r="AB309" s="237"/>
      <c r="AC309" s="161"/>
      <c r="AE309" s="21"/>
      <c r="AF309" s="21"/>
      <c r="AG309" s="21"/>
    </row>
    <row r="310" spans="1:33" s="5" customFormat="1" ht="83.25" hidden="1" customHeight="1" x14ac:dyDescent="0.3">
      <c r="A310" s="376"/>
      <c r="B310" s="364"/>
      <c r="C310" s="18" t="s">
        <v>93</v>
      </c>
      <c r="D310" s="19"/>
      <c r="E310" s="23"/>
      <c r="F310" s="20"/>
      <c r="G310" s="22"/>
      <c r="H310" s="226"/>
      <c r="I310" s="239">
        <f>I308/I309</f>
        <v>11.811999999999999</v>
      </c>
      <c r="J310" s="239">
        <f>J308/J309</f>
        <v>12.003188405797102</v>
      </c>
      <c r="K310" s="239">
        <f>K308/K309</f>
        <v>12.32394366197183</v>
      </c>
      <c r="L310" s="239">
        <f>L308/L309</f>
        <v>12.514619883040936</v>
      </c>
      <c r="M310" s="162"/>
      <c r="N310" s="287"/>
      <c r="O310" s="40"/>
      <c r="P310" s="99"/>
      <c r="Q310" s="101"/>
      <c r="R310" s="18" t="s">
        <v>93</v>
      </c>
      <c r="S310" s="19"/>
      <c r="T310" s="23"/>
      <c r="U310" s="20"/>
      <c r="V310" s="22"/>
      <c r="W310" s="226"/>
      <c r="X310" s="239">
        <f>X308/X309</f>
        <v>11.811999999999999</v>
      </c>
      <c r="Y310" s="239">
        <f>Y308/Y309</f>
        <v>12.003188405797102</v>
      </c>
      <c r="Z310" s="239">
        <f>Z308/Z309</f>
        <v>12.32394366197183</v>
      </c>
      <c r="AA310" s="239">
        <f>AA308/AA309</f>
        <v>12.514619883040936</v>
      </c>
      <c r="AB310" s="239"/>
      <c r="AC310" s="162"/>
      <c r="AE310" s="31"/>
      <c r="AF310" s="31"/>
      <c r="AG310" s="31"/>
    </row>
    <row r="311" spans="1:33" s="5" customFormat="1" ht="81.75" hidden="1" customHeight="1" x14ac:dyDescent="0.3">
      <c r="A311" s="376"/>
      <c r="B311" s="364"/>
      <c r="C311" s="25"/>
      <c r="D311" s="26"/>
      <c r="E311" s="25"/>
      <c r="F311" s="27"/>
      <c r="G311" s="28"/>
      <c r="H311" s="223"/>
      <c r="I311" s="258"/>
      <c r="J311" s="258"/>
      <c r="K311" s="258"/>
      <c r="L311" s="258"/>
      <c r="M311" s="163"/>
      <c r="N311" s="297"/>
      <c r="O311" s="41"/>
      <c r="P311" s="99"/>
      <c r="Q311" s="101"/>
      <c r="R311" s="25"/>
      <c r="S311" s="26"/>
      <c r="T311" s="25"/>
      <c r="U311" s="27"/>
      <c r="V311" s="28"/>
      <c r="W311" s="223"/>
      <c r="X311" s="258"/>
      <c r="Y311" s="258"/>
      <c r="Z311" s="258"/>
      <c r="AA311" s="258"/>
      <c r="AB311" s="258"/>
      <c r="AC311" s="163"/>
      <c r="AE311" s="29"/>
      <c r="AF311" s="29"/>
      <c r="AG311" s="29"/>
    </row>
    <row r="312" spans="1:33" s="5" customFormat="1" ht="40.15" customHeight="1" x14ac:dyDescent="0.3">
      <c r="A312" s="430"/>
      <c r="B312" s="429"/>
      <c r="C312" s="367" t="s">
        <v>83</v>
      </c>
      <c r="D312" s="359" t="s">
        <v>9</v>
      </c>
      <c r="E312" s="409" t="s">
        <v>8</v>
      </c>
      <c r="F312" s="363" t="s">
        <v>6</v>
      </c>
      <c r="G312" s="394" t="s">
        <v>517</v>
      </c>
      <c r="H312" s="231" t="s">
        <v>281</v>
      </c>
      <c r="I312" s="223">
        <v>2000</v>
      </c>
      <c r="J312" s="223">
        <v>1500</v>
      </c>
      <c r="K312" s="223">
        <v>1500</v>
      </c>
      <c r="L312" s="223">
        <v>1500</v>
      </c>
      <c r="M312" s="155">
        <f>SUM(I312:L312)</f>
        <v>6500</v>
      </c>
      <c r="N312" s="263">
        <f>SUM(I312:K312)</f>
        <v>5000</v>
      </c>
      <c r="O312" s="104" t="s">
        <v>25</v>
      </c>
      <c r="P312" s="395"/>
      <c r="Q312" s="396"/>
      <c r="R312" s="112" t="s">
        <v>386</v>
      </c>
      <c r="S312" s="129" t="s">
        <v>264</v>
      </c>
      <c r="T312" s="388" t="s">
        <v>8</v>
      </c>
      <c r="U312" s="124" t="s">
        <v>6</v>
      </c>
      <c r="V312" s="390" t="s">
        <v>485</v>
      </c>
      <c r="W312" s="231" t="s">
        <v>397</v>
      </c>
      <c r="X312" s="223">
        <v>2000</v>
      </c>
      <c r="Y312" s="223">
        <v>1500</v>
      </c>
      <c r="Z312" s="223">
        <v>1500</v>
      </c>
      <c r="AA312" s="223">
        <v>0</v>
      </c>
      <c r="AB312" s="223">
        <v>424.9</v>
      </c>
      <c r="AC312" s="155">
        <f>SUM(X312:AB312)</f>
        <v>5424.9</v>
      </c>
      <c r="AE312" s="4">
        <v>1149.8</v>
      </c>
      <c r="AF312" s="4">
        <v>2793.8</v>
      </c>
      <c r="AG312" s="4">
        <v>1481.3</v>
      </c>
    </row>
    <row r="313" spans="1:33" s="5" customFormat="1" ht="79.900000000000006" customHeight="1" x14ac:dyDescent="0.3">
      <c r="A313" s="430"/>
      <c r="B313" s="429"/>
      <c r="C313" s="367"/>
      <c r="D313" s="359"/>
      <c r="E313" s="409"/>
      <c r="F313" s="363"/>
      <c r="G313" s="394"/>
      <c r="H313" s="241" t="s">
        <v>222</v>
      </c>
      <c r="I313" s="237">
        <v>100</v>
      </c>
      <c r="J313" s="237">
        <v>60</v>
      </c>
      <c r="K313" s="237">
        <v>56</v>
      </c>
      <c r="L313" s="237">
        <v>56</v>
      </c>
      <c r="M313" s="161"/>
      <c r="N313" s="282"/>
      <c r="O313" s="40"/>
      <c r="P313" s="395"/>
      <c r="Q313" s="396"/>
      <c r="R313" s="113"/>
      <c r="S313" s="88"/>
      <c r="T313" s="389"/>
      <c r="U313" s="125"/>
      <c r="V313" s="391"/>
      <c r="W313" s="241" t="s">
        <v>222</v>
      </c>
      <c r="X313" s="237">
        <v>100</v>
      </c>
      <c r="Y313" s="237">
        <v>60</v>
      </c>
      <c r="Z313" s="237">
        <v>56</v>
      </c>
      <c r="AA313" s="237">
        <v>0</v>
      </c>
      <c r="AB313" s="237">
        <v>16</v>
      </c>
      <c r="AC313" s="161"/>
      <c r="AE313" s="21"/>
      <c r="AF313" s="21"/>
      <c r="AG313" s="21"/>
    </row>
    <row r="314" spans="1:33" s="5" customFormat="1" ht="96.6" customHeight="1" x14ac:dyDescent="0.3">
      <c r="A314" s="430"/>
      <c r="B314" s="429"/>
      <c r="C314" s="367"/>
      <c r="D314" s="359"/>
      <c r="E314" s="120"/>
      <c r="F314" s="363"/>
      <c r="G314" s="394"/>
      <c r="H314" s="242" t="s">
        <v>223</v>
      </c>
      <c r="I314" s="239">
        <f>I312/I313</f>
        <v>20</v>
      </c>
      <c r="J314" s="239">
        <f>J312/J313</f>
        <v>25</v>
      </c>
      <c r="K314" s="239">
        <f>K312/K313</f>
        <v>26.785714285714285</v>
      </c>
      <c r="L314" s="239">
        <f>L312/L313</f>
        <v>26.785714285714285</v>
      </c>
      <c r="M314" s="162"/>
      <c r="N314" s="287"/>
      <c r="O314" s="40"/>
      <c r="P314" s="395"/>
      <c r="Q314" s="396"/>
      <c r="R314" s="113"/>
      <c r="S314" s="88"/>
      <c r="T314" s="65"/>
      <c r="U314" s="125"/>
      <c r="V314" s="391"/>
      <c r="W314" s="242" t="s">
        <v>440</v>
      </c>
      <c r="X314" s="239">
        <f>X312/X313</f>
        <v>20</v>
      </c>
      <c r="Y314" s="239">
        <f>Y312/Y313</f>
        <v>25</v>
      </c>
      <c r="Z314" s="239">
        <f>Z312/Z313</f>
        <v>26.785714285714285</v>
      </c>
      <c r="AA314" s="239">
        <v>0</v>
      </c>
      <c r="AB314" s="239">
        <f t="shared" ref="AB314" si="102">AB312/AB313</f>
        <v>26.556249999999999</v>
      </c>
      <c r="AC314" s="162"/>
      <c r="AE314" s="31"/>
      <c r="AF314" s="31"/>
      <c r="AG314" s="31"/>
    </row>
    <row r="315" spans="1:33" s="5" customFormat="1" ht="131.25" customHeight="1" x14ac:dyDescent="0.3">
      <c r="A315" s="430"/>
      <c r="B315" s="429"/>
      <c r="C315" s="367"/>
      <c r="D315" s="359"/>
      <c r="E315" s="120"/>
      <c r="F315" s="363"/>
      <c r="G315" s="366"/>
      <c r="H315" s="229" t="s">
        <v>224</v>
      </c>
      <c r="I315" s="232" t="s">
        <v>238</v>
      </c>
      <c r="J315" s="232">
        <f>J313/I313*100</f>
        <v>60</v>
      </c>
      <c r="K315" s="232">
        <f>K313/J313*100</f>
        <v>93.333333333333329</v>
      </c>
      <c r="L315" s="232">
        <f>L313/K313*100</f>
        <v>100</v>
      </c>
      <c r="M315" s="152"/>
      <c r="N315" s="272"/>
      <c r="O315" s="41"/>
      <c r="P315" s="395"/>
      <c r="Q315" s="396"/>
      <c r="R315" s="114"/>
      <c r="S315" s="89"/>
      <c r="T315" s="66"/>
      <c r="U315" s="126"/>
      <c r="V315" s="77"/>
      <c r="W315" s="229" t="s">
        <v>391</v>
      </c>
      <c r="X315" s="232">
        <v>150</v>
      </c>
      <c r="Y315" s="232">
        <f>Y313/X313*100</f>
        <v>60</v>
      </c>
      <c r="Z315" s="232">
        <f>Z313/Y313*100</f>
        <v>93.333333333333329</v>
      </c>
      <c r="AA315" s="232">
        <v>0</v>
      </c>
      <c r="AB315" s="232">
        <f>AB313/Z313*100</f>
        <v>28.571428571428569</v>
      </c>
      <c r="AC315" s="152"/>
      <c r="AE315" s="133"/>
      <c r="AF315" s="133"/>
      <c r="AG315" s="133"/>
    </row>
    <row r="316" spans="1:33" s="5" customFormat="1" ht="30" hidden="1" customHeight="1" x14ac:dyDescent="0.3">
      <c r="A316" s="430"/>
      <c r="B316" s="429"/>
      <c r="C316" s="33" t="s">
        <v>105</v>
      </c>
      <c r="D316" s="34"/>
      <c r="E316" s="33"/>
      <c r="F316" s="35"/>
      <c r="G316" s="36">
        <f>SUM(I316:L316)</f>
        <v>4800</v>
      </c>
      <c r="H316" s="223"/>
      <c r="I316" s="223">
        <v>1400</v>
      </c>
      <c r="J316" s="223">
        <v>1000</v>
      </c>
      <c r="K316" s="223">
        <v>1200</v>
      </c>
      <c r="L316" s="223">
        <v>1200</v>
      </c>
      <c r="M316" s="173"/>
      <c r="N316" s="295"/>
      <c r="O316" s="43"/>
      <c r="P316" s="395"/>
      <c r="Q316" s="396"/>
      <c r="R316" s="33" t="s">
        <v>105</v>
      </c>
      <c r="S316" s="34"/>
      <c r="T316" s="33"/>
      <c r="U316" s="35"/>
      <c r="V316" s="36">
        <f>SUM(X316:AA316)</f>
        <v>4800</v>
      </c>
      <c r="W316" s="223"/>
      <c r="X316" s="223">
        <v>1400</v>
      </c>
      <c r="Y316" s="223">
        <v>1000</v>
      </c>
      <c r="Z316" s="223">
        <v>1200</v>
      </c>
      <c r="AA316" s="223">
        <v>1200</v>
      </c>
      <c r="AB316" s="223"/>
      <c r="AC316" s="173"/>
      <c r="AE316" s="36"/>
      <c r="AF316" s="36"/>
      <c r="AG316" s="36"/>
    </row>
    <row r="317" spans="1:33" s="5" customFormat="1" ht="30" hidden="1" customHeight="1" x14ac:dyDescent="0.3">
      <c r="A317" s="430"/>
      <c r="B317" s="429"/>
      <c r="C317" s="14" t="s">
        <v>86</v>
      </c>
      <c r="D317" s="15"/>
      <c r="E317" s="140"/>
      <c r="F317" s="16"/>
      <c r="G317" s="21">
        <f>SUM(I317:L317)</f>
        <v>190</v>
      </c>
      <c r="H317" s="237"/>
      <c r="I317" s="237">
        <v>70</v>
      </c>
      <c r="J317" s="237">
        <v>40</v>
      </c>
      <c r="K317" s="237">
        <v>40</v>
      </c>
      <c r="L317" s="237">
        <v>40</v>
      </c>
      <c r="M317" s="161"/>
      <c r="N317" s="282"/>
      <c r="O317" s="40"/>
      <c r="P317" s="395"/>
      <c r="Q317" s="396"/>
      <c r="R317" s="14" t="s">
        <v>86</v>
      </c>
      <c r="S317" s="15"/>
      <c r="T317" s="140"/>
      <c r="U317" s="16"/>
      <c r="V317" s="21">
        <f>SUM(X317:AA317)</f>
        <v>190</v>
      </c>
      <c r="W317" s="237"/>
      <c r="X317" s="237">
        <v>70</v>
      </c>
      <c r="Y317" s="237">
        <v>40</v>
      </c>
      <c r="Z317" s="237">
        <v>40</v>
      </c>
      <c r="AA317" s="237">
        <v>40</v>
      </c>
      <c r="AB317" s="237"/>
      <c r="AC317" s="161"/>
      <c r="AE317" s="21"/>
      <c r="AF317" s="21"/>
      <c r="AG317" s="21"/>
    </row>
    <row r="318" spans="1:33" s="5" customFormat="1" ht="30" hidden="1" customHeight="1" x14ac:dyDescent="0.3">
      <c r="A318" s="430"/>
      <c r="B318" s="429"/>
      <c r="C318" s="18" t="s">
        <v>93</v>
      </c>
      <c r="D318" s="19"/>
      <c r="E318" s="23"/>
      <c r="F318" s="20"/>
      <c r="G318" s="22"/>
      <c r="H318" s="226"/>
      <c r="I318" s="239">
        <f>I316/I317</f>
        <v>20</v>
      </c>
      <c r="J318" s="239">
        <f>J316/J317</f>
        <v>25</v>
      </c>
      <c r="K318" s="239">
        <f>K316/K317</f>
        <v>30</v>
      </c>
      <c r="L318" s="239">
        <f t="shared" ref="L318" si="103">L316/L317</f>
        <v>30</v>
      </c>
      <c r="M318" s="162"/>
      <c r="N318" s="287"/>
      <c r="O318" s="40"/>
      <c r="P318" s="395"/>
      <c r="Q318" s="396"/>
      <c r="R318" s="18" t="s">
        <v>93</v>
      </c>
      <c r="S318" s="19"/>
      <c r="T318" s="23"/>
      <c r="U318" s="20"/>
      <c r="V318" s="22"/>
      <c r="W318" s="226"/>
      <c r="X318" s="239">
        <f>X316/X317</f>
        <v>20</v>
      </c>
      <c r="Y318" s="239">
        <f>Y316/Y317</f>
        <v>25</v>
      </c>
      <c r="Z318" s="239">
        <f>Z316/Z317</f>
        <v>30</v>
      </c>
      <c r="AA318" s="239">
        <f t="shared" ref="AA318" si="104">AA316/AA317</f>
        <v>30</v>
      </c>
      <c r="AB318" s="239"/>
      <c r="AC318" s="162"/>
      <c r="AE318" s="31"/>
      <c r="AF318" s="31"/>
      <c r="AG318" s="31"/>
    </row>
    <row r="319" spans="1:33" s="5" customFormat="1" ht="30" hidden="1" customHeight="1" x14ac:dyDescent="0.3">
      <c r="A319" s="430"/>
      <c r="B319" s="429"/>
      <c r="C319" s="33" t="s">
        <v>106</v>
      </c>
      <c r="D319" s="34"/>
      <c r="E319" s="33"/>
      <c r="F319" s="35"/>
      <c r="G319" s="36">
        <f>SUM(I319:L319)</f>
        <v>1300</v>
      </c>
      <c r="H319" s="223"/>
      <c r="I319" s="223">
        <v>500</v>
      </c>
      <c r="J319" s="223">
        <v>500</v>
      </c>
      <c r="K319" s="223">
        <v>150</v>
      </c>
      <c r="L319" s="223">
        <v>150</v>
      </c>
      <c r="M319" s="173"/>
      <c r="N319" s="295"/>
      <c r="O319" s="41"/>
      <c r="P319" s="395"/>
      <c r="Q319" s="396"/>
      <c r="R319" s="33" t="s">
        <v>106</v>
      </c>
      <c r="S319" s="34"/>
      <c r="T319" s="33"/>
      <c r="U319" s="35"/>
      <c r="V319" s="36">
        <f>SUM(X319:AA319)</f>
        <v>1300</v>
      </c>
      <c r="W319" s="223"/>
      <c r="X319" s="223">
        <v>500</v>
      </c>
      <c r="Y319" s="223">
        <v>500</v>
      </c>
      <c r="Z319" s="223">
        <v>150</v>
      </c>
      <c r="AA319" s="223">
        <v>150</v>
      </c>
      <c r="AB319" s="223"/>
      <c r="AC319" s="173"/>
      <c r="AE319" s="36"/>
      <c r="AF319" s="36"/>
      <c r="AG319" s="36"/>
    </row>
    <row r="320" spans="1:33" s="5" customFormat="1" ht="30" hidden="1" customHeight="1" x14ac:dyDescent="0.3">
      <c r="A320" s="430"/>
      <c r="B320" s="429"/>
      <c r="C320" s="14" t="s">
        <v>86</v>
      </c>
      <c r="D320" s="15"/>
      <c r="E320" s="140"/>
      <c r="F320" s="16"/>
      <c r="G320" s="21">
        <f>SUM(I320:L320)</f>
        <v>52</v>
      </c>
      <c r="H320" s="237"/>
      <c r="I320" s="237">
        <v>20</v>
      </c>
      <c r="J320" s="237">
        <v>20</v>
      </c>
      <c r="K320" s="237">
        <v>6</v>
      </c>
      <c r="L320" s="237">
        <v>6</v>
      </c>
      <c r="M320" s="161"/>
      <c r="N320" s="282"/>
      <c r="O320" s="40"/>
      <c r="P320" s="395"/>
      <c r="Q320" s="396"/>
      <c r="R320" s="14" t="s">
        <v>86</v>
      </c>
      <c r="S320" s="15"/>
      <c r="T320" s="140"/>
      <c r="U320" s="16"/>
      <c r="V320" s="21">
        <f>SUM(X320:AA320)</f>
        <v>52</v>
      </c>
      <c r="W320" s="237"/>
      <c r="X320" s="237">
        <v>20</v>
      </c>
      <c r="Y320" s="237">
        <v>20</v>
      </c>
      <c r="Z320" s="237">
        <v>6</v>
      </c>
      <c r="AA320" s="237">
        <v>6</v>
      </c>
      <c r="AB320" s="237"/>
      <c r="AC320" s="161"/>
      <c r="AE320" s="21"/>
      <c r="AF320" s="21"/>
      <c r="AG320" s="21"/>
    </row>
    <row r="321" spans="1:33" s="5" customFormat="1" ht="30" hidden="1" customHeight="1" x14ac:dyDescent="0.3">
      <c r="A321" s="430"/>
      <c r="B321" s="429"/>
      <c r="C321" s="18" t="s">
        <v>93</v>
      </c>
      <c r="D321" s="19"/>
      <c r="E321" s="23"/>
      <c r="F321" s="20"/>
      <c r="G321" s="22"/>
      <c r="H321" s="226"/>
      <c r="I321" s="239">
        <f>I319/I320</f>
        <v>25</v>
      </c>
      <c r="J321" s="239">
        <f>J319/J320</f>
        <v>25</v>
      </c>
      <c r="K321" s="239">
        <f>K319/K320</f>
        <v>25</v>
      </c>
      <c r="L321" s="239">
        <f t="shared" ref="L321" si="105">L319/L320</f>
        <v>25</v>
      </c>
      <c r="M321" s="162"/>
      <c r="N321" s="287"/>
      <c r="O321" s="40"/>
      <c r="P321" s="395"/>
      <c r="Q321" s="396"/>
      <c r="R321" s="18" t="s">
        <v>93</v>
      </c>
      <c r="S321" s="19"/>
      <c r="T321" s="23"/>
      <c r="U321" s="20"/>
      <c r="V321" s="22"/>
      <c r="W321" s="226"/>
      <c r="X321" s="239">
        <f>X319/X320</f>
        <v>25</v>
      </c>
      <c r="Y321" s="239">
        <f>Y319/Y320</f>
        <v>25</v>
      </c>
      <c r="Z321" s="239">
        <f>Z319/Z320</f>
        <v>25</v>
      </c>
      <c r="AA321" s="239">
        <f t="shared" ref="AA321" si="106">AA319/AA320</f>
        <v>25</v>
      </c>
      <c r="AB321" s="239"/>
      <c r="AC321" s="162"/>
      <c r="AE321" s="31"/>
      <c r="AF321" s="31"/>
      <c r="AG321" s="31"/>
    </row>
    <row r="322" spans="1:33" s="5" customFormat="1" ht="30" hidden="1" customHeight="1" x14ac:dyDescent="0.3">
      <c r="A322" s="430"/>
      <c r="B322" s="429"/>
      <c r="C322" s="33" t="s">
        <v>107</v>
      </c>
      <c r="D322" s="34"/>
      <c r="E322" s="33"/>
      <c r="F322" s="35"/>
      <c r="G322" s="36">
        <f>SUM(I322:L322)</f>
        <v>400</v>
      </c>
      <c r="H322" s="223"/>
      <c r="I322" s="223">
        <v>100</v>
      </c>
      <c r="J322" s="223"/>
      <c r="K322" s="223">
        <v>150</v>
      </c>
      <c r="L322" s="223">
        <v>150</v>
      </c>
      <c r="M322" s="173"/>
      <c r="N322" s="295"/>
      <c r="O322" s="41"/>
      <c r="P322" s="395"/>
      <c r="Q322" s="396"/>
      <c r="R322" s="33" t="s">
        <v>107</v>
      </c>
      <c r="S322" s="34"/>
      <c r="T322" s="33"/>
      <c r="U322" s="35"/>
      <c r="V322" s="36">
        <f>SUM(X322:AA322)</f>
        <v>400</v>
      </c>
      <c r="W322" s="223"/>
      <c r="X322" s="223">
        <v>100</v>
      </c>
      <c r="Y322" s="223"/>
      <c r="Z322" s="223">
        <v>150</v>
      </c>
      <c r="AA322" s="223">
        <v>150</v>
      </c>
      <c r="AB322" s="223"/>
      <c r="AC322" s="173"/>
      <c r="AE322" s="36"/>
      <c r="AF322" s="36"/>
      <c r="AG322" s="36"/>
    </row>
    <row r="323" spans="1:33" s="5" customFormat="1" ht="30" hidden="1" customHeight="1" x14ac:dyDescent="0.3">
      <c r="A323" s="430"/>
      <c r="B323" s="429"/>
      <c r="C323" s="14" t="s">
        <v>86</v>
      </c>
      <c r="D323" s="15"/>
      <c r="E323" s="140"/>
      <c r="F323" s="16"/>
      <c r="G323" s="21">
        <f>SUM(I323:L323)</f>
        <v>30</v>
      </c>
      <c r="H323" s="237"/>
      <c r="I323" s="237">
        <v>10</v>
      </c>
      <c r="J323" s="237"/>
      <c r="K323" s="237">
        <v>10</v>
      </c>
      <c r="L323" s="237">
        <v>10</v>
      </c>
      <c r="M323" s="161"/>
      <c r="N323" s="282"/>
      <c r="O323" s="40"/>
      <c r="P323" s="395"/>
      <c r="Q323" s="396"/>
      <c r="R323" s="14" t="s">
        <v>86</v>
      </c>
      <c r="S323" s="15"/>
      <c r="T323" s="140"/>
      <c r="U323" s="16"/>
      <c r="V323" s="21">
        <f>SUM(X323:AA323)</f>
        <v>30</v>
      </c>
      <c r="W323" s="237"/>
      <c r="X323" s="237">
        <v>10</v>
      </c>
      <c r="Y323" s="237"/>
      <c r="Z323" s="237">
        <v>10</v>
      </c>
      <c r="AA323" s="237">
        <v>10</v>
      </c>
      <c r="AB323" s="237"/>
      <c r="AC323" s="161"/>
      <c r="AE323" s="21"/>
      <c r="AF323" s="21"/>
      <c r="AG323" s="21"/>
    </row>
    <row r="324" spans="1:33" s="5" customFormat="1" ht="30" hidden="1" customHeight="1" x14ac:dyDescent="0.3">
      <c r="A324" s="430"/>
      <c r="B324" s="429"/>
      <c r="C324" s="18" t="s">
        <v>93</v>
      </c>
      <c r="D324" s="19"/>
      <c r="E324" s="23"/>
      <c r="F324" s="20"/>
      <c r="G324" s="22"/>
      <c r="H324" s="226"/>
      <c r="I324" s="239">
        <f>I322/I323</f>
        <v>10</v>
      </c>
      <c r="J324" s="239"/>
      <c r="K324" s="239">
        <f t="shared" ref="K324:L324" si="107">K322/K323</f>
        <v>15</v>
      </c>
      <c r="L324" s="239">
        <f t="shared" si="107"/>
        <v>15</v>
      </c>
      <c r="M324" s="162"/>
      <c r="N324" s="287"/>
      <c r="O324" s="40"/>
      <c r="P324" s="395"/>
      <c r="Q324" s="396"/>
      <c r="R324" s="18" t="s">
        <v>93</v>
      </c>
      <c r="S324" s="19"/>
      <c r="T324" s="23"/>
      <c r="U324" s="20"/>
      <c r="V324" s="22"/>
      <c r="W324" s="226"/>
      <c r="X324" s="239">
        <f>X322/X323</f>
        <v>10</v>
      </c>
      <c r="Y324" s="239"/>
      <c r="Z324" s="239">
        <f t="shared" ref="Z324:AA324" si="108">Z322/Z323</f>
        <v>15</v>
      </c>
      <c r="AA324" s="239">
        <f t="shared" si="108"/>
        <v>15</v>
      </c>
      <c r="AB324" s="239"/>
      <c r="AC324" s="162"/>
      <c r="AE324" s="31"/>
      <c r="AF324" s="31"/>
      <c r="AG324" s="31"/>
    </row>
    <row r="325" spans="1:33" s="5" customFormat="1" ht="40.15" customHeight="1" x14ac:dyDescent="0.3">
      <c r="A325" s="430"/>
      <c r="B325" s="429"/>
      <c r="C325" s="434" t="s">
        <v>84</v>
      </c>
      <c r="D325" s="357" t="s">
        <v>9</v>
      </c>
      <c r="E325" s="409" t="s">
        <v>8</v>
      </c>
      <c r="F325" s="363" t="s">
        <v>6</v>
      </c>
      <c r="G325" s="394" t="s">
        <v>340</v>
      </c>
      <c r="H325" s="231" t="s">
        <v>281</v>
      </c>
      <c r="I325" s="223">
        <v>738</v>
      </c>
      <c r="J325" s="223">
        <v>738</v>
      </c>
      <c r="K325" s="223">
        <v>544</v>
      </c>
      <c r="L325" s="223">
        <v>120</v>
      </c>
      <c r="M325" s="155">
        <f>SUM(I325:L325)</f>
        <v>2140</v>
      </c>
      <c r="N325" s="263">
        <f>SUM(I325:K325)</f>
        <v>2020</v>
      </c>
      <c r="O325" s="104" t="s">
        <v>25</v>
      </c>
      <c r="P325" s="395"/>
      <c r="Q325" s="396"/>
      <c r="R325" s="392" t="s">
        <v>387</v>
      </c>
      <c r="S325" s="129" t="s">
        <v>264</v>
      </c>
      <c r="T325" s="388" t="s">
        <v>8</v>
      </c>
      <c r="U325" s="124" t="s">
        <v>6</v>
      </c>
      <c r="V325" s="390" t="s">
        <v>486</v>
      </c>
      <c r="W325" s="231" t="s">
        <v>397</v>
      </c>
      <c r="X325" s="223">
        <v>738</v>
      </c>
      <c r="Y325" s="223">
        <v>738</v>
      </c>
      <c r="Z325" s="223">
        <v>544</v>
      </c>
      <c r="AA325" s="223">
        <v>1481.9</v>
      </c>
      <c r="AB325" s="223">
        <v>120</v>
      </c>
      <c r="AC325" s="155">
        <f>SUM(X325:AB325)</f>
        <v>3621.9</v>
      </c>
      <c r="AE325" s="4">
        <v>0</v>
      </c>
      <c r="AF325" s="4">
        <v>3621.9</v>
      </c>
      <c r="AG325" s="4">
        <v>0</v>
      </c>
    </row>
    <row r="326" spans="1:33" s="5" customFormat="1" ht="79.900000000000006" customHeight="1" x14ac:dyDescent="0.3">
      <c r="A326" s="376"/>
      <c r="B326" s="364"/>
      <c r="C326" s="434"/>
      <c r="D326" s="357"/>
      <c r="E326" s="409"/>
      <c r="F326" s="363"/>
      <c r="G326" s="394"/>
      <c r="H326" s="241" t="s">
        <v>225</v>
      </c>
      <c r="I326" s="237">
        <v>208</v>
      </c>
      <c r="J326" s="237">
        <v>208</v>
      </c>
      <c r="K326" s="237">
        <v>169</v>
      </c>
      <c r="L326" s="237">
        <v>120</v>
      </c>
      <c r="M326" s="161"/>
      <c r="N326" s="282"/>
      <c r="O326" s="40"/>
      <c r="P326" s="99"/>
      <c r="Q326" s="101"/>
      <c r="R326" s="393"/>
      <c r="S326" s="130"/>
      <c r="T326" s="389"/>
      <c r="U326" s="125"/>
      <c r="V326" s="391"/>
      <c r="W326" s="241" t="s">
        <v>225</v>
      </c>
      <c r="X326" s="237">
        <v>208</v>
      </c>
      <c r="Y326" s="237">
        <v>208</v>
      </c>
      <c r="Z326" s="237">
        <v>169</v>
      </c>
      <c r="AA326" s="237">
        <v>345</v>
      </c>
      <c r="AB326" s="237">
        <v>25</v>
      </c>
      <c r="AC326" s="161"/>
      <c r="AE326" s="21"/>
      <c r="AF326" s="21"/>
      <c r="AG326" s="21"/>
    </row>
    <row r="327" spans="1:33" s="5" customFormat="1" ht="114" customHeight="1" x14ac:dyDescent="0.3">
      <c r="A327" s="376"/>
      <c r="B327" s="364"/>
      <c r="C327" s="434"/>
      <c r="D327" s="357"/>
      <c r="E327" s="120"/>
      <c r="F327" s="363"/>
      <c r="G327" s="394"/>
      <c r="H327" s="242" t="s">
        <v>226</v>
      </c>
      <c r="I327" s="239">
        <f>I325/I326</f>
        <v>3.5480769230769229</v>
      </c>
      <c r="J327" s="239">
        <f>J325/J326</f>
        <v>3.5480769230769229</v>
      </c>
      <c r="K327" s="239">
        <f>K325/K326</f>
        <v>3.2189349112426036</v>
      </c>
      <c r="L327" s="239">
        <f>L325/L326</f>
        <v>1</v>
      </c>
      <c r="M327" s="162"/>
      <c r="N327" s="287"/>
      <c r="O327" s="40"/>
      <c r="P327" s="99"/>
      <c r="Q327" s="101"/>
      <c r="R327" s="393"/>
      <c r="S327" s="130"/>
      <c r="T327" s="65"/>
      <c r="U327" s="125"/>
      <c r="V327" s="391"/>
      <c r="W327" s="242" t="s">
        <v>441</v>
      </c>
      <c r="X327" s="239">
        <f>X325/X326</f>
        <v>3.5480769230769229</v>
      </c>
      <c r="Y327" s="239">
        <f>Y325/Y326</f>
        <v>3.5480769230769229</v>
      </c>
      <c r="Z327" s="239">
        <f>Z325/Z326</f>
        <v>3.2189349112426036</v>
      </c>
      <c r="AA327" s="226">
        <f t="shared" ref="AA327:AB327" si="109">AA325/AA326</f>
        <v>4.2953623188405796</v>
      </c>
      <c r="AB327" s="226">
        <f t="shared" si="109"/>
        <v>4.8</v>
      </c>
      <c r="AC327" s="162"/>
      <c r="AE327" s="31"/>
      <c r="AF327" s="31"/>
      <c r="AG327" s="31"/>
    </row>
    <row r="328" spans="1:33" s="5" customFormat="1" ht="159" customHeight="1" x14ac:dyDescent="0.3">
      <c r="A328" s="376"/>
      <c r="B328" s="364"/>
      <c r="C328" s="358"/>
      <c r="D328" s="359"/>
      <c r="E328" s="120"/>
      <c r="F328" s="363"/>
      <c r="G328" s="366"/>
      <c r="H328" s="229" t="s">
        <v>227</v>
      </c>
      <c r="I328" s="232">
        <v>100</v>
      </c>
      <c r="J328" s="232">
        <f>J326/I326*100</f>
        <v>100</v>
      </c>
      <c r="K328" s="232">
        <f>K326/J326*100</f>
        <v>81.25</v>
      </c>
      <c r="L328" s="232">
        <f>L326/K326*100</f>
        <v>71.005917159763314</v>
      </c>
      <c r="M328" s="152"/>
      <c r="N328" s="272"/>
      <c r="O328" s="41"/>
      <c r="P328" s="99"/>
      <c r="Q328" s="101"/>
      <c r="R328" s="93"/>
      <c r="S328" s="131"/>
      <c r="T328" s="66"/>
      <c r="U328" s="126"/>
      <c r="V328" s="77"/>
      <c r="W328" s="229" t="s">
        <v>384</v>
      </c>
      <c r="X328" s="232">
        <v>100</v>
      </c>
      <c r="Y328" s="232">
        <f>Y326/X326*100</f>
        <v>100</v>
      </c>
      <c r="Z328" s="232">
        <f>Z326/Y326*100</f>
        <v>81.25</v>
      </c>
      <c r="AA328" s="232">
        <f>AA326/Z326*100</f>
        <v>204.14201183431953</v>
      </c>
      <c r="AB328" s="232">
        <f>AB326/AA326*100</f>
        <v>7.2463768115942031</v>
      </c>
      <c r="AC328" s="152"/>
      <c r="AE328" s="133"/>
      <c r="AF328" s="133"/>
      <c r="AG328" s="133"/>
    </row>
    <row r="329" spans="1:33" s="5" customFormat="1" ht="30" hidden="1" customHeight="1" x14ac:dyDescent="0.3">
      <c r="A329" s="376"/>
      <c r="B329" s="364"/>
      <c r="C329" s="33" t="s">
        <v>109</v>
      </c>
      <c r="D329" s="359"/>
      <c r="E329" s="33"/>
      <c r="F329" s="35"/>
      <c r="G329" s="36">
        <f>SUM(I329:L329)</f>
        <v>600</v>
      </c>
      <c r="H329" s="223"/>
      <c r="I329" s="223">
        <v>200</v>
      </c>
      <c r="J329" s="223">
        <v>200</v>
      </c>
      <c r="K329" s="223">
        <v>200</v>
      </c>
      <c r="L329" s="223"/>
      <c r="M329" s="173"/>
      <c r="N329" s="295"/>
      <c r="O329" s="43"/>
      <c r="P329" s="99"/>
      <c r="Q329" s="101"/>
      <c r="R329" s="33" t="s">
        <v>109</v>
      </c>
      <c r="S329" s="34"/>
      <c r="T329" s="33"/>
      <c r="U329" s="35"/>
      <c r="V329" s="36">
        <f>SUM(X329:AA329)</f>
        <v>600</v>
      </c>
      <c r="W329" s="223"/>
      <c r="X329" s="223">
        <v>200</v>
      </c>
      <c r="Y329" s="223">
        <v>200</v>
      </c>
      <c r="Z329" s="223">
        <v>200</v>
      </c>
      <c r="AA329" s="223"/>
      <c r="AB329" s="223"/>
      <c r="AC329" s="173"/>
      <c r="AE329" s="36"/>
      <c r="AF329" s="36"/>
      <c r="AG329" s="36"/>
    </row>
    <row r="330" spans="1:33" s="5" customFormat="1" ht="30" hidden="1" customHeight="1" x14ac:dyDescent="0.3">
      <c r="A330" s="376"/>
      <c r="B330" s="364"/>
      <c r="C330" s="14" t="s">
        <v>86</v>
      </c>
      <c r="D330" s="359"/>
      <c r="E330" s="140"/>
      <c r="F330" s="16"/>
      <c r="G330" s="21">
        <f>SUM(I330:L330)</f>
        <v>120</v>
      </c>
      <c r="H330" s="237"/>
      <c r="I330" s="237">
        <v>40</v>
      </c>
      <c r="J330" s="237">
        <v>40</v>
      </c>
      <c r="K330" s="237">
        <v>40</v>
      </c>
      <c r="L330" s="237"/>
      <c r="M330" s="161"/>
      <c r="N330" s="282"/>
      <c r="O330" s="40"/>
      <c r="P330" s="99"/>
      <c r="Q330" s="101"/>
      <c r="R330" s="14" t="s">
        <v>86</v>
      </c>
      <c r="S330" s="15"/>
      <c r="T330" s="140"/>
      <c r="U330" s="16"/>
      <c r="V330" s="21">
        <f>SUM(X330:AA330)</f>
        <v>120</v>
      </c>
      <c r="W330" s="237"/>
      <c r="X330" s="237">
        <v>40</v>
      </c>
      <c r="Y330" s="237">
        <v>40</v>
      </c>
      <c r="Z330" s="237">
        <v>40</v>
      </c>
      <c r="AA330" s="237"/>
      <c r="AB330" s="237"/>
      <c r="AC330" s="161"/>
      <c r="AE330" s="21"/>
      <c r="AF330" s="21"/>
      <c r="AG330" s="21"/>
    </row>
    <row r="331" spans="1:33" s="5" customFormat="1" ht="30" hidden="1" customHeight="1" x14ac:dyDescent="0.3">
      <c r="A331" s="376"/>
      <c r="B331" s="364"/>
      <c r="C331" s="18" t="s">
        <v>93</v>
      </c>
      <c r="D331" s="359"/>
      <c r="E331" s="23"/>
      <c r="F331" s="20"/>
      <c r="G331" s="22"/>
      <c r="H331" s="226"/>
      <c r="I331" s="239">
        <f>I329/I330</f>
        <v>5</v>
      </c>
      <c r="J331" s="239">
        <f>J329/J330</f>
        <v>5</v>
      </c>
      <c r="K331" s="239">
        <f>K329/K330</f>
        <v>5</v>
      </c>
      <c r="L331" s="239"/>
      <c r="M331" s="162"/>
      <c r="N331" s="287"/>
      <c r="O331" s="40"/>
      <c r="P331" s="99"/>
      <c r="Q331" s="101"/>
      <c r="R331" s="18" t="s">
        <v>93</v>
      </c>
      <c r="S331" s="19"/>
      <c r="T331" s="23"/>
      <c r="U331" s="20"/>
      <c r="V331" s="22"/>
      <c r="W331" s="226"/>
      <c r="X331" s="239">
        <f>X329/X330</f>
        <v>5</v>
      </c>
      <c r="Y331" s="239">
        <f>Y329/Y330</f>
        <v>5</v>
      </c>
      <c r="Z331" s="239">
        <f>Z329/Z330</f>
        <v>5</v>
      </c>
      <c r="AA331" s="239"/>
      <c r="AB331" s="239"/>
      <c r="AC331" s="162"/>
      <c r="AE331" s="31"/>
      <c r="AF331" s="31"/>
      <c r="AG331" s="31"/>
    </row>
    <row r="332" spans="1:33" s="5" customFormat="1" ht="36.75" hidden="1" customHeight="1" x14ac:dyDescent="0.3">
      <c r="A332" s="376"/>
      <c r="B332" s="364"/>
      <c r="C332" s="33" t="s">
        <v>110</v>
      </c>
      <c r="D332" s="359"/>
      <c r="E332" s="33"/>
      <c r="F332" s="35"/>
      <c r="G332" s="36">
        <f>SUM(I332:L332)</f>
        <v>600</v>
      </c>
      <c r="H332" s="223"/>
      <c r="I332" s="223">
        <v>240</v>
      </c>
      <c r="J332" s="223">
        <v>240</v>
      </c>
      <c r="K332" s="223">
        <v>120</v>
      </c>
      <c r="L332" s="223"/>
      <c r="M332" s="173"/>
      <c r="N332" s="295"/>
      <c r="O332" s="41"/>
      <c r="P332" s="99"/>
      <c r="Q332" s="101"/>
      <c r="R332" s="33" t="s">
        <v>110</v>
      </c>
      <c r="S332" s="34"/>
      <c r="T332" s="33"/>
      <c r="U332" s="35"/>
      <c r="V332" s="36">
        <f>SUM(X332:AA332)</f>
        <v>600</v>
      </c>
      <c r="W332" s="223"/>
      <c r="X332" s="223">
        <v>240</v>
      </c>
      <c r="Y332" s="223">
        <v>240</v>
      </c>
      <c r="Z332" s="223">
        <v>120</v>
      </c>
      <c r="AA332" s="223"/>
      <c r="AB332" s="223"/>
      <c r="AC332" s="173"/>
      <c r="AE332" s="36"/>
      <c r="AF332" s="36"/>
      <c r="AG332" s="36"/>
    </row>
    <row r="333" spans="1:33" s="5" customFormat="1" ht="30" hidden="1" customHeight="1" x14ac:dyDescent="0.3">
      <c r="A333" s="376"/>
      <c r="B333" s="364"/>
      <c r="C333" s="14" t="s">
        <v>86</v>
      </c>
      <c r="D333" s="359"/>
      <c r="E333" s="140"/>
      <c r="F333" s="16"/>
      <c r="G333" s="21">
        <f>SUM(I333:L333)</f>
        <v>100</v>
      </c>
      <c r="H333" s="237"/>
      <c r="I333" s="237">
        <v>40</v>
      </c>
      <c r="J333" s="237">
        <v>40</v>
      </c>
      <c r="K333" s="237">
        <v>20</v>
      </c>
      <c r="L333" s="237"/>
      <c r="M333" s="161"/>
      <c r="N333" s="282"/>
      <c r="O333" s="40"/>
      <c r="P333" s="99"/>
      <c r="Q333" s="101"/>
      <c r="R333" s="14" t="s">
        <v>86</v>
      </c>
      <c r="S333" s="15"/>
      <c r="T333" s="140"/>
      <c r="U333" s="16"/>
      <c r="V333" s="21">
        <f>SUM(X333:AA333)</f>
        <v>100</v>
      </c>
      <c r="W333" s="237"/>
      <c r="X333" s="237">
        <v>40</v>
      </c>
      <c r="Y333" s="237">
        <v>40</v>
      </c>
      <c r="Z333" s="237">
        <v>20</v>
      </c>
      <c r="AA333" s="237"/>
      <c r="AB333" s="237"/>
      <c r="AC333" s="161"/>
      <c r="AE333" s="21"/>
      <c r="AF333" s="21"/>
      <c r="AG333" s="21"/>
    </row>
    <row r="334" spans="1:33" s="5" customFormat="1" ht="30" hidden="1" customHeight="1" x14ac:dyDescent="0.3">
      <c r="A334" s="376"/>
      <c r="B334" s="364"/>
      <c r="C334" s="18" t="s">
        <v>93</v>
      </c>
      <c r="D334" s="359"/>
      <c r="E334" s="23"/>
      <c r="F334" s="20"/>
      <c r="G334" s="22"/>
      <c r="H334" s="226"/>
      <c r="I334" s="239">
        <f>I332/I333</f>
        <v>6</v>
      </c>
      <c r="J334" s="239">
        <f>J332/J333</f>
        <v>6</v>
      </c>
      <c r="K334" s="239">
        <f>K332/K333</f>
        <v>6</v>
      </c>
      <c r="L334" s="239"/>
      <c r="M334" s="162"/>
      <c r="N334" s="287"/>
      <c r="O334" s="40"/>
      <c r="P334" s="99"/>
      <c r="Q334" s="101"/>
      <c r="R334" s="18" t="s">
        <v>93</v>
      </c>
      <c r="S334" s="19"/>
      <c r="T334" s="23"/>
      <c r="U334" s="20"/>
      <c r="V334" s="22"/>
      <c r="W334" s="226"/>
      <c r="X334" s="239">
        <f>X332/X333</f>
        <v>6</v>
      </c>
      <c r="Y334" s="239">
        <f>Y332/Y333</f>
        <v>6</v>
      </c>
      <c r="Z334" s="239">
        <f>Z332/Z333</f>
        <v>6</v>
      </c>
      <c r="AA334" s="239"/>
      <c r="AB334" s="239"/>
      <c r="AC334" s="162"/>
      <c r="AE334" s="31"/>
      <c r="AF334" s="31"/>
      <c r="AG334" s="31"/>
    </row>
    <row r="335" spans="1:33" s="5" customFormat="1" ht="30" hidden="1" customHeight="1" x14ac:dyDescent="0.3">
      <c r="A335" s="376"/>
      <c r="B335" s="364"/>
      <c r="C335" s="33" t="s">
        <v>111</v>
      </c>
      <c r="D335" s="359"/>
      <c r="E335" s="33"/>
      <c r="F335" s="35"/>
      <c r="G335" s="36">
        <f>SUM(I335:L335)</f>
        <v>200</v>
      </c>
      <c r="H335" s="223"/>
      <c r="I335" s="223">
        <v>100</v>
      </c>
      <c r="J335" s="223">
        <v>100</v>
      </c>
      <c r="K335" s="223"/>
      <c r="L335" s="223"/>
      <c r="M335" s="173"/>
      <c r="N335" s="295"/>
      <c r="O335" s="41"/>
      <c r="P335" s="99"/>
      <c r="Q335" s="101"/>
      <c r="R335" s="33" t="s">
        <v>111</v>
      </c>
      <c r="S335" s="34"/>
      <c r="T335" s="33"/>
      <c r="U335" s="35"/>
      <c r="V335" s="36">
        <f>SUM(X335:AA335)</f>
        <v>200</v>
      </c>
      <c r="W335" s="223"/>
      <c r="X335" s="223">
        <v>100</v>
      </c>
      <c r="Y335" s="223">
        <v>100</v>
      </c>
      <c r="Z335" s="223"/>
      <c r="AA335" s="223"/>
      <c r="AB335" s="223"/>
      <c r="AC335" s="173"/>
      <c r="AE335" s="36"/>
      <c r="AF335" s="36"/>
      <c r="AG335" s="36"/>
    </row>
    <row r="336" spans="1:33" s="5" customFormat="1" ht="30" hidden="1" customHeight="1" x14ac:dyDescent="0.3">
      <c r="A336" s="376"/>
      <c r="B336" s="364"/>
      <c r="C336" s="14" t="s">
        <v>86</v>
      </c>
      <c r="D336" s="359"/>
      <c r="E336" s="140"/>
      <c r="F336" s="16"/>
      <c r="G336" s="21">
        <f>SUM(I336:L336)</f>
        <v>10</v>
      </c>
      <c r="H336" s="237"/>
      <c r="I336" s="237">
        <v>5</v>
      </c>
      <c r="J336" s="237">
        <v>5</v>
      </c>
      <c r="K336" s="237"/>
      <c r="L336" s="237"/>
      <c r="M336" s="161"/>
      <c r="N336" s="282"/>
      <c r="O336" s="40"/>
      <c r="P336" s="99"/>
      <c r="Q336" s="101"/>
      <c r="R336" s="14" t="s">
        <v>86</v>
      </c>
      <c r="S336" s="15"/>
      <c r="T336" s="140"/>
      <c r="U336" s="16"/>
      <c r="V336" s="21">
        <f>SUM(X336:AA336)</f>
        <v>10</v>
      </c>
      <c r="W336" s="237"/>
      <c r="X336" s="237">
        <v>5</v>
      </c>
      <c r="Y336" s="237">
        <v>5</v>
      </c>
      <c r="Z336" s="237"/>
      <c r="AA336" s="237"/>
      <c r="AB336" s="237"/>
      <c r="AC336" s="161"/>
      <c r="AE336" s="21"/>
      <c r="AF336" s="21"/>
      <c r="AG336" s="21"/>
    </row>
    <row r="337" spans="1:33" s="5" customFormat="1" ht="30" hidden="1" customHeight="1" x14ac:dyDescent="0.3">
      <c r="A337" s="376"/>
      <c r="B337" s="364"/>
      <c r="C337" s="18" t="s">
        <v>93</v>
      </c>
      <c r="D337" s="359"/>
      <c r="E337" s="23"/>
      <c r="F337" s="20"/>
      <c r="G337" s="22"/>
      <c r="H337" s="226"/>
      <c r="I337" s="239">
        <f>I335/I336</f>
        <v>20</v>
      </c>
      <c r="J337" s="239">
        <f>J335/J336</f>
        <v>20</v>
      </c>
      <c r="K337" s="239"/>
      <c r="L337" s="239"/>
      <c r="M337" s="162"/>
      <c r="N337" s="287"/>
      <c r="O337" s="40"/>
      <c r="P337" s="54"/>
      <c r="Q337" s="53"/>
      <c r="R337" s="18" t="s">
        <v>93</v>
      </c>
      <c r="S337" s="19"/>
      <c r="T337" s="23"/>
      <c r="U337" s="20"/>
      <c r="V337" s="22"/>
      <c r="W337" s="226"/>
      <c r="X337" s="239">
        <f>X335/X336</f>
        <v>20</v>
      </c>
      <c r="Y337" s="239">
        <f>Y335/Y336</f>
        <v>20</v>
      </c>
      <c r="Z337" s="239"/>
      <c r="AA337" s="239"/>
      <c r="AB337" s="239"/>
      <c r="AC337" s="162"/>
      <c r="AE337" s="31"/>
      <c r="AF337" s="31"/>
      <c r="AG337" s="31"/>
    </row>
    <row r="338" spans="1:33" s="5" customFormat="1" ht="36.75" hidden="1" customHeight="1" x14ac:dyDescent="0.3">
      <c r="A338" s="376"/>
      <c r="B338" s="364"/>
      <c r="C338" s="33" t="s">
        <v>112</v>
      </c>
      <c r="D338" s="359"/>
      <c r="E338" s="33"/>
      <c r="F338" s="35"/>
      <c r="G338" s="36">
        <f>SUM(I338:L338)</f>
        <v>260</v>
      </c>
      <c r="H338" s="223"/>
      <c r="I338" s="223">
        <v>78</v>
      </c>
      <c r="J338" s="223">
        <v>78</v>
      </c>
      <c r="K338" s="223">
        <v>104</v>
      </c>
      <c r="L338" s="223"/>
      <c r="M338" s="173"/>
      <c r="N338" s="295"/>
      <c r="O338" s="41"/>
      <c r="P338" s="99"/>
      <c r="Q338" s="101"/>
      <c r="R338" s="33" t="s">
        <v>112</v>
      </c>
      <c r="S338" s="34"/>
      <c r="T338" s="33"/>
      <c r="U338" s="35"/>
      <c r="V338" s="36">
        <f>SUM(X338:AA338)</f>
        <v>260</v>
      </c>
      <c r="W338" s="223"/>
      <c r="X338" s="223">
        <v>78</v>
      </c>
      <c r="Y338" s="223">
        <v>78</v>
      </c>
      <c r="Z338" s="223">
        <v>104</v>
      </c>
      <c r="AA338" s="223"/>
      <c r="AB338" s="223"/>
      <c r="AC338" s="173"/>
      <c r="AE338" s="36"/>
      <c r="AF338" s="36"/>
      <c r="AG338" s="36"/>
    </row>
    <row r="339" spans="1:33" s="5" customFormat="1" ht="30" hidden="1" customHeight="1" x14ac:dyDescent="0.3">
      <c r="A339" s="376"/>
      <c r="B339" s="364"/>
      <c r="C339" s="14" t="s">
        <v>86</v>
      </c>
      <c r="D339" s="359"/>
      <c r="E339" s="140"/>
      <c r="F339" s="16"/>
      <c r="G339" s="21">
        <f>SUM(I339:L339)</f>
        <v>10</v>
      </c>
      <c r="H339" s="237"/>
      <c r="I339" s="237">
        <v>3</v>
      </c>
      <c r="J339" s="237">
        <v>3</v>
      </c>
      <c r="K339" s="237">
        <v>4</v>
      </c>
      <c r="L339" s="237"/>
      <c r="M339" s="161"/>
      <c r="N339" s="282"/>
      <c r="O339" s="40"/>
      <c r="P339" s="99"/>
      <c r="Q339" s="101"/>
      <c r="R339" s="14" t="s">
        <v>86</v>
      </c>
      <c r="S339" s="15"/>
      <c r="T339" s="140"/>
      <c r="U339" s="16"/>
      <c r="V339" s="21">
        <f>SUM(X339:AA339)</f>
        <v>10</v>
      </c>
      <c r="W339" s="237"/>
      <c r="X339" s="237">
        <v>3</v>
      </c>
      <c r="Y339" s="237">
        <v>3</v>
      </c>
      <c r="Z339" s="237">
        <v>4</v>
      </c>
      <c r="AA339" s="237"/>
      <c r="AB339" s="237"/>
      <c r="AC339" s="161"/>
      <c r="AE339" s="21"/>
      <c r="AF339" s="21"/>
      <c r="AG339" s="21"/>
    </row>
    <row r="340" spans="1:33" s="5" customFormat="1" ht="30" hidden="1" customHeight="1" x14ac:dyDescent="0.3">
      <c r="A340" s="376"/>
      <c r="B340" s="364"/>
      <c r="C340" s="18" t="s">
        <v>93</v>
      </c>
      <c r="D340" s="359"/>
      <c r="E340" s="23"/>
      <c r="F340" s="20"/>
      <c r="G340" s="22"/>
      <c r="H340" s="226"/>
      <c r="I340" s="239">
        <f>I338/I339</f>
        <v>26</v>
      </c>
      <c r="J340" s="239">
        <f>J338/J339</f>
        <v>26</v>
      </c>
      <c r="K340" s="239">
        <f t="shared" ref="K340" si="110">K338/K339</f>
        <v>26</v>
      </c>
      <c r="L340" s="239"/>
      <c r="M340" s="162"/>
      <c r="N340" s="287"/>
      <c r="O340" s="40"/>
      <c r="P340" s="54"/>
      <c r="Q340" s="53"/>
      <c r="R340" s="18" t="s">
        <v>93</v>
      </c>
      <c r="S340" s="19"/>
      <c r="T340" s="23"/>
      <c r="U340" s="20"/>
      <c r="V340" s="22"/>
      <c r="W340" s="226"/>
      <c r="X340" s="239">
        <f>X338/X339</f>
        <v>26</v>
      </c>
      <c r="Y340" s="239">
        <f>Y338/Y339</f>
        <v>26</v>
      </c>
      <c r="Z340" s="239">
        <f t="shared" ref="Z340" si="111">Z338/Z339</f>
        <v>26</v>
      </c>
      <c r="AA340" s="239"/>
      <c r="AB340" s="239"/>
      <c r="AC340" s="162"/>
      <c r="AE340" s="31"/>
      <c r="AF340" s="31"/>
      <c r="AG340" s="31"/>
    </row>
    <row r="341" spans="1:33" s="5" customFormat="1" ht="30" hidden="1" customHeight="1" x14ac:dyDescent="0.3">
      <c r="A341" s="376"/>
      <c r="B341" s="364"/>
      <c r="C341" s="33" t="s">
        <v>108</v>
      </c>
      <c r="D341" s="359"/>
      <c r="E341" s="33"/>
      <c r="F341" s="35"/>
      <c r="G341" s="36">
        <f>SUM(I341:L341)</f>
        <v>480</v>
      </c>
      <c r="H341" s="223"/>
      <c r="I341" s="223">
        <v>120</v>
      </c>
      <c r="J341" s="223">
        <v>120</v>
      </c>
      <c r="K341" s="223">
        <v>120</v>
      </c>
      <c r="L341" s="223">
        <v>120</v>
      </c>
      <c r="M341" s="173"/>
      <c r="N341" s="295"/>
      <c r="O341" s="41"/>
      <c r="P341" s="99"/>
      <c r="Q341" s="101"/>
      <c r="R341" s="33" t="s">
        <v>108</v>
      </c>
      <c r="S341" s="34"/>
      <c r="T341" s="33"/>
      <c r="U341" s="35"/>
      <c r="V341" s="36">
        <f>SUM(X341:AA341)</f>
        <v>480</v>
      </c>
      <c r="W341" s="223"/>
      <c r="X341" s="223">
        <v>120</v>
      </c>
      <c r="Y341" s="223">
        <v>120</v>
      </c>
      <c r="Z341" s="223">
        <v>120</v>
      </c>
      <c r="AA341" s="223">
        <v>120</v>
      </c>
      <c r="AB341" s="223"/>
      <c r="AC341" s="173"/>
      <c r="AE341" s="36"/>
      <c r="AF341" s="36"/>
      <c r="AG341" s="36"/>
    </row>
    <row r="342" spans="1:33" s="5" customFormat="1" ht="30" hidden="1" customHeight="1" x14ac:dyDescent="0.3">
      <c r="A342" s="376"/>
      <c r="B342" s="364"/>
      <c r="C342" s="14" t="s">
        <v>86</v>
      </c>
      <c r="D342" s="359"/>
      <c r="E342" s="140"/>
      <c r="F342" s="16"/>
      <c r="G342" s="21">
        <f>SUM(I342:L342)</f>
        <v>480</v>
      </c>
      <c r="H342" s="237"/>
      <c r="I342" s="237">
        <v>120</v>
      </c>
      <c r="J342" s="237">
        <v>120</v>
      </c>
      <c r="K342" s="237">
        <v>120</v>
      </c>
      <c r="L342" s="237">
        <v>120</v>
      </c>
      <c r="M342" s="161"/>
      <c r="N342" s="282"/>
      <c r="O342" s="40"/>
      <c r="P342" s="99"/>
      <c r="Q342" s="101"/>
      <c r="R342" s="14" t="s">
        <v>86</v>
      </c>
      <c r="S342" s="15"/>
      <c r="T342" s="140"/>
      <c r="U342" s="16"/>
      <c r="V342" s="21">
        <f>SUM(X342:AA342)</f>
        <v>480</v>
      </c>
      <c r="W342" s="237"/>
      <c r="X342" s="237">
        <v>120</v>
      </c>
      <c r="Y342" s="237">
        <v>120</v>
      </c>
      <c r="Z342" s="237">
        <v>120</v>
      </c>
      <c r="AA342" s="237">
        <v>120</v>
      </c>
      <c r="AB342" s="237"/>
      <c r="AC342" s="161"/>
      <c r="AE342" s="21"/>
      <c r="AF342" s="21"/>
      <c r="AG342" s="21"/>
    </row>
    <row r="343" spans="1:33" s="5" customFormat="1" ht="30" hidden="1" customHeight="1" x14ac:dyDescent="0.3">
      <c r="A343" s="376"/>
      <c r="B343" s="364"/>
      <c r="C343" s="18" t="s">
        <v>93</v>
      </c>
      <c r="D343" s="359"/>
      <c r="E343" s="23"/>
      <c r="F343" s="20"/>
      <c r="G343" s="22"/>
      <c r="H343" s="226"/>
      <c r="I343" s="239">
        <f>I341/I342</f>
        <v>1</v>
      </c>
      <c r="J343" s="239">
        <f>J341/J342</f>
        <v>1</v>
      </c>
      <c r="K343" s="239">
        <f t="shared" ref="K343:L343" si="112">K341/K342</f>
        <v>1</v>
      </c>
      <c r="L343" s="239">
        <f t="shared" si="112"/>
        <v>1</v>
      </c>
      <c r="M343" s="162"/>
      <c r="N343" s="287"/>
      <c r="O343" s="40"/>
      <c r="P343" s="54"/>
      <c r="Q343" s="53"/>
      <c r="R343" s="18" t="s">
        <v>93</v>
      </c>
      <c r="S343" s="19"/>
      <c r="T343" s="23"/>
      <c r="U343" s="20"/>
      <c r="V343" s="22"/>
      <c r="W343" s="226"/>
      <c r="X343" s="239">
        <f>X341/X342</f>
        <v>1</v>
      </c>
      <c r="Y343" s="239">
        <f>Y341/Y342</f>
        <v>1</v>
      </c>
      <c r="Z343" s="239">
        <f t="shared" ref="Z343:AA343" si="113">Z341/Z342</f>
        <v>1</v>
      </c>
      <c r="AA343" s="239">
        <f t="shared" si="113"/>
        <v>1</v>
      </c>
      <c r="AB343" s="239"/>
      <c r="AC343" s="162"/>
      <c r="AE343" s="31"/>
      <c r="AF343" s="31"/>
      <c r="AG343" s="31"/>
    </row>
    <row r="344" spans="1:33" s="9" customFormat="1" ht="40.15" hidden="1" customHeight="1" x14ac:dyDescent="0.3">
      <c r="A344" s="142"/>
      <c r="B344" s="120"/>
      <c r="C344" s="119"/>
      <c r="D344" s="359"/>
      <c r="E344" s="359"/>
      <c r="F344" s="363"/>
      <c r="G344" s="394"/>
      <c r="H344" s="224"/>
      <c r="I344" s="196"/>
      <c r="J344" s="196"/>
      <c r="K344" s="196"/>
      <c r="L344" s="196"/>
      <c r="M344" s="155">
        <f>SUM(I344:L344)</f>
        <v>0</v>
      </c>
      <c r="N344" s="263"/>
      <c r="O344" s="104" t="s">
        <v>114</v>
      </c>
      <c r="P344" s="86"/>
      <c r="Q344" s="65"/>
      <c r="R344" s="386" t="s">
        <v>263</v>
      </c>
      <c r="S344" s="129">
        <v>2023</v>
      </c>
      <c r="T344" s="402" t="s">
        <v>8</v>
      </c>
      <c r="U344" s="124" t="s">
        <v>6</v>
      </c>
      <c r="V344" s="390" t="s">
        <v>304</v>
      </c>
      <c r="W344" s="244" t="s">
        <v>279</v>
      </c>
      <c r="X344" s="196"/>
      <c r="Y344" s="196"/>
      <c r="Z344" s="196"/>
      <c r="AA344" s="196"/>
      <c r="AB344" s="196"/>
      <c r="AC344" s="155">
        <f>SUM(X344:AB344)</f>
        <v>0</v>
      </c>
      <c r="AE344" s="95"/>
      <c r="AF344" s="95"/>
      <c r="AG344" s="95"/>
    </row>
    <row r="345" spans="1:33" s="9" customFormat="1" ht="40.15" hidden="1" customHeight="1" x14ac:dyDescent="0.3">
      <c r="A345" s="142"/>
      <c r="B345" s="120"/>
      <c r="C345" s="119"/>
      <c r="D345" s="357"/>
      <c r="E345" s="359"/>
      <c r="F345" s="363"/>
      <c r="G345" s="394"/>
      <c r="H345" s="241"/>
      <c r="I345" s="237"/>
      <c r="J345" s="237"/>
      <c r="K345" s="237"/>
      <c r="L345" s="237"/>
      <c r="M345" s="161"/>
      <c r="N345" s="282"/>
      <c r="O345" s="40"/>
      <c r="P345" s="86"/>
      <c r="Q345" s="65"/>
      <c r="R345" s="387"/>
      <c r="S345" s="130"/>
      <c r="T345" s="403"/>
      <c r="U345" s="125"/>
      <c r="V345" s="391"/>
      <c r="W345" s="241" t="s">
        <v>269</v>
      </c>
      <c r="X345" s="237"/>
      <c r="Y345" s="237"/>
      <c r="Z345" s="237"/>
      <c r="AA345" s="237"/>
      <c r="AB345" s="237"/>
      <c r="AC345" s="161"/>
      <c r="AE345" s="21"/>
      <c r="AF345" s="21"/>
      <c r="AG345" s="21"/>
    </row>
    <row r="346" spans="1:33" s="9" customFormat="1" ht="60" hidden="1" customHeight="1" x14ac:dyDescent="0.3">
      <c r="A346" s="142"/>
      <c r="B346" s="120"/>
      <c r="C346" s="119"/>
      <c r="D346" s="357"/>
      <c r="E346" s="359"/>
      <c r="F346" s="363"/>
      <c r="G346" s="366"/>
      <c r="H346" s="245"/>
      <c r="I346" s="239"/>
      <c r="J346" s="239"/>
      <c r="K346" s="239"/>
      <c r="L346" s="239"/>
      <c r="M346" s="162"/>
      <c r="N346" s="287"/>
      <c r="O346" s="40"/>
      <c r="P346" s="86"/>
      <c r="Q346" s="65"/>
      <c r="R346" s="45"/>
      <c r="S346" s="130"/>
      <c r="T346" s="403"/>
      <c r="U346" s="125"/>
      <c r="V346" s="391"/>
      <c r="W346" s="245" t="s">
        <v>270</v>
      </c>
      <c r="X346" s="239"/>
      <c r="Y346" s="239"/>
      <c r="Z346" s="239"/>
      <c r="AA346" s="239"/>
      <c r="AB346" s="239"/>
      <c r="AC346" s="162"/>
      <c r="AE346" s="31"/>
      <c r="AF346" s="31"/>
      <c r="AG346" s="31"/>
    </row>
    <row r="347" spans="1:33" s="9" customFormat="1" ht="60" hidden="1" customHeight="1" x14ac:dyDescent="0.3">
      <c r="A347" s="142"/>
      <c r="B347" s="120"/>
      <c r="C347" s="119"/>
      <c r="D347" s="357"/>
      <c r="E347" s="359"/>
      <c r="F347" s="363"/>
      <c r="G347" s="366"/>
      <c r="H347" s="229"/>
      <c r="I347" s="232"/>
      <c r="J347" s="232"/>
      <c r="K347" s="232"/>
      <c r="L347" s="232"/>
      <c r="M347" s="152"/>
      <c r="N347" s="272"/>
      <c r="O347" s="41"/>
      <c r="P347" s="86"/>
      <c r="Q347" s="65"/>
      <c r="R347" s="78"/>
      <c r="S347" s="131"/>
      <c r="T347" s="89"/>
      <c r="U347" s="126"/>
      <c r="V347" s="77"/>
      <c r="W347" s="229" t="s">
        <v>271</v>
      </c>
      <c r="X347" s="232"/>
      <c r="Y347" s="232"/>
      <c r="Z347" s="232"/>
      <c r="AA347" s="232"/>
      <c r="AB347" s="232"/>
      <c r="AC347" s="152"/>
      <c r="AE347" s="133"/>
      <c r="AF347" s="133"/>
      <c r="AG347" s="133"/>
    </row>
    <row r="348" spans="1:33" s="5" customFormat="1" ht="143.25" customHeight="1" x14ac:dyDescent="0.3">
      <c r="A348" s="142"/>
      <c r="B348" s="47"/>
      <c r="C348" s="119"/>
      <c r="D348" s="106"/>
      <c r="E348" s="120"/>
      <c r="F348" s="382"/>
      <c r="G348" s="382" t="s">
        <v>288</v>
      </c>
      <c r="H348" s="226"/>
      <c r="I348" s="226"/>
      <c r="J348" s="226"/>
      <c r="K348" s="226"/>
      <c r="L348" s="226"/>
      <c r="M348" s="175"/>
      <c r="N348" s="175"/>
      <c r="O348" s="181"/>
      <c r="P348" s="85"/>
      <c r="Q348" s="105"/>
      <c r="R348" s="107"/>
      <c r="S348" s="132"/>
      <c r="T348" s="46"/>
      <c r="U348" s="141"/>
      <c r="V348" s="141" t="s">
        <v>388</v>
      </c>
      <c r="W348" s="259"/>
      <c r="X348" s="259"/>
      <c r="Y348" s="259"/>
      <c r="Z348" s="259"/>
      <c r="AA348" s="259"/>
      <c r="AB348" s="259"/>
      <c r="AC348" s="175"/>
      <c r="AE348" s="143"/>
      <c r="AF348" s="143"/>
      <c r="AG348" s="143"/>
    </row>
    <row r="349" spans="1:33" s="5" customFormat="1" ht="188.25" customHeight="1" x14ac:dyDescent="0.3">
      <c r="A349" s="142"/>
      <c r="B349" s="47"/>
      <c r="C349" s="119"/>
      <c r="D349" s="106"/>
      <c r="E349" s="120"/>
      <c r="F349" s="382"/>
      <c r="G349" s="382" t="s">
        <v>518</v>
      </c>
      <c r="H349" s="226"/>
      <c r="I349" s="226"/>
      <c r="J349" s="226"/>
      <c r="K349" s="226"/>
      <c r="L349" s="226"/>
      <c r="M349" s="176"/>
      <c r="N349" s="176"/>
      <c r="O349" s="182"/>
      <c r="P349" s="86"/>
      <c r="Q349" s="144"/>
      <c r="R349" s="45"/>
      <c r="S349" s="72"/>
      <c r="T349" s="65"/>
      <c r="U349" s="145"/>
      <c r="V349" s="145" t="s">
        <v>524</v>
      </c>
      <c r="W349" s="260"/>
      <c r="X349" s="260"/>
      <c r="Y349" s="260"/>
      <c r="Z349" s="260"/>
      <c r="AA349" s="260"/>
      <c r="AB349" s="260"/>
      <c r="AC349" s="176"/>
      <c r="AE349" s="146"/>
      <c r="AF349" s="146"/>
      <c r="AG349" s="146"/>
    </row>
    <row r="350" spans="1:33" s="5" customFormat="1" ht="217.5" customHeight="1" x14ac:dyDescent="0.3">
      <c r="A350" s="142"/>
      <c r="B350" s="47"/>
      <c r="C350" s="119"/>
      <c r="D350" s="106"/>
      <c r="E350" s="120"/>
      <c r="F350" s="382"/>
      <c r="G350" s="382" t="s">
        <v>488</v>
      </c>
      <c r="H350" s="226"/>
      <c r="I350" s="226"/>
      <c r="J350" s="226"/>
      <c r="K350" s="226"/>
      <c r="L350" s="226"/>
      <c r="M350" s="177"/>
      <c r="N350" s="176"/>
      <c r="O350" s="182"/>
      <c r="P350" s="87"/>
      <c r="Q350" s="147"/>
      <c r="R350" s="78"/>
      <c r="S350" s="73"/>
      <c r="T350" s="66"/>
      <c r="U350" s="148"/>
      <c r="V350" s="148" t="s">
        <v>487</v>
      </c>
      <c r="W350" s="261"/>
      <c r="X350" s="261"/>
      <c r="Y350" s="261"/>
      <c r="Z350" s="261"/>
      <c r="AA350" s="261"/>
      <c r="AB350" s="261"/>
      <c r="AC350" s="177"/>
      <c r="AE350" s="149"/>
      <c r="AF350" s="149"/>
      <c r="AG350" s="149"/>
    </row>
    <row r="351" spans="1:33" s="5" customFormat="1" ht="39.950000000000003" hidden="1" customHeight="1" x14ac:dyDescent="0.3">
      <c r="A351" s="142"/>
      <c r="B351" s="47"/>
      <c r="C351" s="119"/>
      <c r="D351" s="106"/>
      <c r="E351" s="120"/>
      <c r="F351" s="100" t="s">
        <v>6</v>
      </c>
      <c r="G351" s="3"/>
      <c r="H351" s="3"/>
      <c r="I351" s="3">
        <f>SUM(I8+I14+I22+I29+I43+I52+I56+I60+I64+I76+I80+I84+I88+I93+I99+I109+I114+I118+I123+I129+I134+I138+I142+I146+I184+I199+I209+I220+I224+I255+I259+I263+I267+I276+I280+I284+I292+I312+I325)</f>
        <v>320477.59999999998</v>
      </c>
      <c r="J351" s="3">
        <f>SUM(J8+J14+J22+J29+J43+J52+J56+J60+J64+J76+J80+J84+J88+J93+J99+J109+J114+J118+J123+J129+J134+J138+J142+J146+J184+J199+J209+J220+J224+J255+J259+J263+J267+J276+J280+J284+J292+J312+J325)</f>
        <v>319165.90000000002</v>
      </c>
      <c r="K351" s="3">
        <f>SUM(K8+K14+K22+K29+K43+K52+K56+K60+K64+K76+K80+K84+K88+K93+K99+K109+K114+K118+K123+K129+K134+K138+K142+K146+K184+K199+K209+K220+K224+K255+K259+K263+K267+K276+K280+K284+K292+K312+K325)</f>
        <v>346714.30000000005</v>
      </c>
      <c r="L351" s="179">
        <f>SUM(L8+L14+L22+L29+L43+L52+L56+L60+L64+L76+L80+L84+L88+L93+L99+L109+L114+L118+L123+L129+L134+L138+L142+L146+L184+L199+L209+L220+L224+L255+L259+L263+L267+L276+L280+L284+L292+L312+L325)</f>
        <v>324503.09999999998</v>
      </c>
      <c r="M351" s="178">
        <f>SUM(M8+M14+M22+M29+M43+M52+M56+M60+M64+M76+M80+M84+M88+M93+M99+M109+M114+M118+M123+M129+M134+M138+M142+M146+M184+M199+M209+M220+M224+M255+M259+M263+M267+M276+M280+M284+M292+M312+M325)</f>
        <v>1310860.8999999999</v>
      </c>
      <c r="N351" s="178">
        <f>SUM(N8+N14+N22+N29+N43+N52+N56+N60+N64+N76+N80+N84+N88+N93+N99+N109+N114+N118+N123+N129+N134+N138+N142+N146+N184+N199+N209+N220+N224+N255+N259+N263+N267+N276+N280+N284+N292+N312+N325)</f>
        <v>986357.8</v>
      </c>
      <c r="O351" s="182"/>
      <c r="P351" s="86"/>
      <c r="Q351" s="144"/>
      <c r="R351" s="45"/>
      <c r="S351" s="72"/>
      <c r="T351" s="65"/>
      <c r="U351" s="100" t="s">
        <v>6</v>
      </c>
      <c r="V351" s="3"/>
      <c r="W351" s="3"/>
      <c r="X351" s="3">
        <f>SUM(X8+X14+X22+X29+X33+X37+X43+X52+X56+X60+X64+X68+X72+X76+X80+X84+X88+X93+X99+X104+X109+X114+X118+X123+X129+X134+X138+X142+X146+X151+X159+X166+X170+X193+X184+X199+X209+X216+X220+X224+X255+X259+X263+X267+X276+X280+X284+X288+X292+X312+X325+X344)</f>
        <v>320477.59999999998</v>
      </c>
      <c r="Y351" s="3">
        <f>SUM(Y8+Y14+Y22+Y29+Y33+Y37+Y43+Y52+Y56+Y60+Y64+Y68+Y72+Y76+Y80+Y84+Y88+Y93+Y99+Y104+Y109+Y114+Y118+Y123+Y129+Y134+Y138+Y142+Y146+Y151+Y159+Y166+Y170+Y193+Y184+Y199+Y209+Y216+Y220+Y224+Y255+Y259+Y263+Y267+Y276+Y280+Y284+Y288+Y292+Y312+Y325+Y344)</f>
        <v>319165.90000000002</v>
      </c>
      <c r="Z351" s="3">
        <f>SUM(Z8+Z14+Z22+Z29+Z33+Z37+Z43+Z52+Z56+Z60+Z64+Z68+Z72+Z76+Z80+Z84+Z88+Z93+Z99+Z104+Z109+Z114+Z118+Z123+Z129+Z134+Z138+Z142+Z146+Z151+Z159+Z166+Z170+Z193+Z184+Z199+Z209+Z216+Z220+Z224+Z255+Z259+Z263+Z267+Z276+Z280+Z284+Z288+Z292+Z312+Z325+Z344)</f>
        <v>346714.30000000005</v>
      </c>
      <c r="AA351" s="3">
        <f>SUM(AA8+AA14+AA22+AA29+AA33+AA37+AA43+AA52+AA56+AA60+AA64+AA68+AA72+AA76+AA80+AA84+AA88+AA93+AA99+AA104+AA109+AA114+AA118+AA123+AA129+AA134+AA138+AA142+AA146+AA151+AA159+AA166+AA170+AA193+AA184+AA199+AA209+AA216+AA220+AA224+AA255+AA259+AA263+AA267+AA276+AA280+AA284+AA288+AA292+AA312+AA325+AA344)</f>
        <v>325683.60000000003</v>
      </c>
      <c r="AB351" s="3">
        <f>SUM(AB8+AB14+AB22+AB29+AB33+AB37+AB43+AB52+AB56+AB60+AB64+AB68+AB72+AB76+AB80+AB84+AB88+AB93+AB99+AB104+AB109+AB114+AB118+AB123+AB129+AB134+AB138+AB142+AB146+AB151+AB159+AB166+AB170+AB193+AB184+AB199+AB209+AB216+AB220+AB224+AB255+AB259+AB263+AB267+AB276+AB280+AB284+AB288+AB292+AB312+AB325+AB344)</f>
        <v>296460.90000000002</v>
      </c>
      <c r="AC351" s="3">
        <f>SUM(AC8+AC14+AC22+AC29+AC33+AC37+AC43+AC52+AC56+AC60+AC64+AC68+AC72+AC76+AC80+AC84+AC88+AC93+AC99+AC104+AC109+AC114+AC118+AC123+AC129+AC134+AC138+AC142+AC146+AC151+AC159+AC166+AC170+AC193+AC184+AC199+AC209+AC220+AC224+AC255+AC259+AC263+AC267+AC276+AC280+AC284+AC292+AC312+AC325+AC344)</f>
        <v>1608502.2999999998</v>
      </c>
      <c r="AE351" s="3">
        <f>SUM(AE7+AE13+AE22+AE29+AE33+AE37+AE42+AE52+AE56+AE64+AE68+AE76+AE80+AE84+AE88+AE92+AE98+AE108+AE114+AE118+AE122+AE128+AE134+AE138+AE142+AE146+AE150+AE158+AE166+AE184+AE193+AE199+AE220+AE224+AE255+AE259+AE263+AE267+AE276+AE280+AE284+AE292+AE312+AE325+AE344)</f>
        <v>54057.3</v>
      </c>
      <c r="AF351" s="3">
        <f>SUM(AF7+AF13+AF22+AF29+AF33+AF37+AF42+AF52+AF56+AF64+AF68+AF76+AF80+AF84+AF88+AF92+AF98+AF108+AF114+AF118+AF122+AF128+AF134+AF138+AF142+AF146+AF150+AF158+AF166+AF184+AF193+AF199+AF220+AF224+AF255+AF259+AF263+AF267+AF276+AF280+AF284+AF292+AF312+AF325+AF344)</f>
        <v>135545.09999999998</v>
      </c>
      <c r="AG351" s="3">
        <f>SUM(AG7+AG13+AG22+AG29+AG33+AG37+AG42+AG52+AG56+AG64+AG68+AG76+AG80+AG84+AG88+AG92+AG98+AG108+AG114+AG118+AG122+AG128+AG134+AG138+AG142+AG146+AG150+AG158+AG166+AG184+AG193+AG199+AG220+AG224+AG255+AG259+AG263+AG267+AG276+AG280+AG284+AG292+AG312+AG325+AG344)</f>
        <v>78337.500000000015</v>
      </c>
    </row>
    <row r="352" spans="1:33" s="5" customFormat="1" ht="60" hidden="1" customHeight="1" x14ac:dyDescent="0.3">
      <c r="A352" s="142"/>
      <c r="B352" s="47"/>
      <c r="C352" s="119"/>
      <c r="D352" s="106"/>
      <c r="E352" s="120"/>
      <c r="F352" s="100" t="s">
        <v>35</v>
      </c>
      <c r="G352" s="3"/>
      <c r="H352" s="3"/>
      <c r="I352" s="3">
        <f>SUM(I9+I15+I44+I94+I100+I110+I124+I130)</f>
        <v>120000</v>
      </c>
      <c r="J352" s="3">
        <f>SUM(J9+J15+J44+J94+J100+J110+J124+J130)</f>
        <v>305000</v>
      </c>
      <c r="K352" s="3">
        <f>SUM(K9+K15+K44+K94+K100+K110+K124+K130)</f>
        <v>344000</v>
      </c>
      <c r="L352" s="179">
        <f>SUM(L9+L15+L44+L94+L100+L110+L124+L130)</f>
        <v>299000</v>
      </c>
      <c r="M352" s="178">
        <f>SUM(M9+M15+M44+M94+M100+M110+M124+M130)</f>
        <v>1068000</v>
      </c>
      <c r="N352" s="298"/>
      <c r="O352" s="182"/>
      <c r="P352" s="86"/>
      <c r="Q352" s="144"/>
      <c r="R352" s="45"/>
      <c r="S352" s="72"/>
      <c r="T352" s="65"/>
      <c r="U352" s="100" t="s">
        <v>35</v>
      </c>
      <c r="V352" s="3"/>
      <c r="W352" s="3"/>
      <c r="X352" s="3">
        <f>SUM(X9+X15+X44+X94+X100+X110+X124+X130+X152+X160)</f>
        <v>120000</v>
      </c>
      <c r="Y352" s="3">
        <f>SUM(Y9+Y15+Y44+Y94+Y100+Y110+Y124+Y130+Y152+Y160)</f>
        <v>305000</v>
      </c>
      <c r="Z352" s="3">
        <f>SUM(Z9+Z15+Z44+Z94+Z100+Z110+Z124+Z130+Z152+Z160)</f>
        <v>344000</v>
      </c>
      <c r="AA352" s="3">
        <f>SUM(AA9+AA15+AA44+AA94+AA100+AA110+AA124+AA130+AA152+AA160)</f>
        <v>0</v>
      </c>
      <c r="AB352" s="3">
        <f>SUM(AB9+AB15+AB44+AB94+AB100+AB110+AB124+AB130+AB152+AB160)</f>
        <v>0</v>
      </c>
      <c r="AC352" s="3">
        <f>SUM(AC9+AC15+AC44+AC94+AC100+AC110+AC124+AC130+AC152+AC160)</f>
        <v>769000</v>
      </c>
      <c r="AE352" s="3">
        <f>SUM(AE9+AE15+AE44+AE94+AE100+AE110+AE124+AE130+AE152+AE160)</f>
        <v>0</v>
      </c>
      <c r="AF352" s="3">
        <f>SUM(AF9+AF15+AF44+AF94+AF100+AF110+AF124+AF130+AF152+AF160)</f>
        <v>0</v>
      </c>
      <c r="AG352" s="3">
        <f>SUM(AG9+AG15+AG44+AG94+AG100+AG110+AG124+AG130+AG152+AG160)</f>
        <v>0</v>
      </c>
    </row>
    <row r="353" spans="1:34" s="5" customFormat="1" ht="39.950000000000003" hidden="1" customHeight="1" x14ac:dyDescent="0.3">
      <c r="A353" s="142"/>
      <c r="B353" s="47"/>
      <c r="C353" s="119"/>
      <c r="D353" s="106"/>
      <c r="E353" s="120"/>
      <c r="F353" s="2" t="s">
        <v>7</v>
      </c>
      <c r="G353" s="3"/>
      <c r="H353" s="3"/>
      <c r="I353" s="3">
        <f>SUM(I7+I13+I22+I29+I42+I52+I56+I60+I64+I76+I80+I84+I88+I92+I98+I108+I114+I118+I122+I128+I134+I138+I142+I146+I184+I199+I209+I220+I224+I255+I259+I263+I267+I276+I280+I284+I292+I312+I325)</f>
        <v>440477.60000000003</v>
      </c>
      <c r="J353" s="3">
        <f>SUM(J7+J13+J22+J29+J42+J52+J56+J60+J64+J76+J80+J84+J88+J92+J98+J108+J114+J118+J122+J128+J134+J138+J142+J146+J184+J199+J209+J220+J224+J255+J259+J263+J267+J276+J280+J284+J292+J312+J325)</f>
        <v>624165.9</v>
      </c>
      <c r="K353" s="3">
        <f>SUM(K7+K13+K22+K29+K42+K52+K56+K60+K64+K76+K80+K84+K88+K92+K98+K108+K114+K118+K122+K128+K134+K138+K142+K146+K184+K199+K209+K220+K224+K255+K259+K263+K267+K276+K280+K284+K292+K312+K325)</f>
        <v>690714.3</v>
      </c>
      <c r="L353" s="179">
        <f>SUM(L7+L13+L22+L29+L42+L52+L56+L60+L64+L76+L80+L84+L88+L92+L98+L108+L114+L118+L122+L128+L134+L138+L142+L146+L184+L199+L209+L220+L224+L255+L259+L263+L267+L276+L280+L284+L292+L312+L325)</f>
        <v>623503.1</v>
      </c>
      <c r="M353" s="178">
        <f>SUM(M7+M13+M22+M29+M42+M52+M56+M60+M64+M76+M80+M84+M88+M92+M98+M108+M114+M118+M122+M128+M134+M138+M142+M146+M184+M199+M209+M220+M224+M255+M259+M263+M267+M276+M280+M284+M292+M312+M325)</f>
        <v>2378860.9</v>
      </c>
      <c r="N353" s="299"/>
      <c r="O353" s="183"/>
      <c r="P353" s="87"/>
      <c r="Q353" s="147"/>
      <c r="R353" s="78"/>
      <c r="S353" s="73"/>
      <c r="T353" s="66"/>
      <c r="U353" s="2" t="s">
        <v>7</v>
      </c>
      <c r="V353" s="3"/>
      <c r="W353" s="3"/>
      <c r="X353" s="3">
        <f>SUM(X7+X13+X22+X29+X33+X37+X42+X52+X56+X60+X64+X68+X72+X76+X80+X84+X88+X92+X98+X104+X108+X114+X118+X122+X128+X134+X138+X142+X146+X150+X158+X166+X170+X193+X184+X199+X209+X216+X220+X224+X255+X259+X263+X267+X276+X280+X284+X288+X292+X312+X325+X344)</f>
        <v>440477.60000000003</v>
      </c>
      <c r="Y353" s="3">
        <f>SUM(Y7+Y13+Y22+Y29+Y33+Y37+Y42+Y52+Y56+Y60+Y64+Y68+Y72+Y76+Y80+Y84+Y88+Y92+Y98+Y104+Y108+Y114+Y118+Y122+Y128+Y134+Y138+Y142+Y146+Y150+Y158+Y166+Y170+Y193+Y184+Y199+Y209+Y216+Y220+Y224+Y255+Y259+Y263+Y267+Y276+Y280+Y284+Y288+Y292+Y312+Y325+Y344)</f>
        <v>624165.9</v>
      </c>
      <c r="Z353" s="3">
        <f>SUM(Z7+Z13+Z22+Z29+Z33+Z37+Z42+Z52+Z56+Z60+Z64+Z68+Z72+Z76+Z80+Z84+Z88+Z92+Z98+Z104+Z108+Z114+Z118+Z122+Z128+Z134+Z138+Z142+Z146+Z150+Z158+Z166+Z170+Z193+Z184+Z199+Z209+Z216+Z220+Z224+Z255+Z259+Z263+Z267+Z276+Z280+Z284+Z288+Z292+Z312+Z325+Z344)</f>
        <v>690714.3</v>
      </c>
      <c r="AA353" s="3">
        <f>SUM(AA7+AA13+AA22+AA29+AA33+AA37+AA42+AA52+AA56+AA60+AA64+AA68+AA72+AA76+AA80+AA84+AA88+AA92+AA98+AA104+AA108+AA114+AA118+AA122+AA128+AA134+AA138+AA142+AA146+AA150+AA158+AA166+AA170+AA193+AA184+AA199+AA209+AA216+AA220+AA224+AA255+AA259+AA263+AA267+AA276+AA280+AA284+AA288+AA292+AA312+AA325+AA344)</f>
        <v>325683.60000000003</v>
      </c>
      <c r="AB353" s="3">
        <f>SUM(AB7+AB13+AB22+AB29+AB33+AB37+AB42+AB52+AB56+AB60+AB64+AB68+AB72+AB76+AB80+AB84+AB88+AB92+AB98+AB104+AB108+AB114+AB118+AB122+AB128+AB134+AB138+AB142+AB146+AB150+AB158+AB166+AB170+AB193+AB184+AB199+AB209+AB216+AB220+AB224+AB255+AB259+AB263+AB267+AB276+AB280+AB284+AB288+AB292+AB312+AB325+AB344)</f>
        <v>296460.90000000002</v>
      </c>
      <c r="AC353" s="3">
        <f>SUM(AC7+AC13+AC22+AC29+AC33+AC37+AC42+AC52+AC56+AC60+AC64+AC68+AC72+AC76+AC80+AC84+AC88+AC92+AC98+AC104+AC108+AC114+AC118+AC122+AC128+AC134+AC138+AC142+AC146+AC150+AC158+AC166+AC170+AC193+AC184+AC199+AC209+AC220+AC224+AC255+AC259+AC263+AC267+AC276+AC280+AC284+AC292+AC312+AC325+AC344)</f>
        <v>2377502.2999999993</v>
      </c>
      <c r="AE353" s="3">
        <f>SUM(AE7+AE13+AE22+AE29+AE33+AE37+AE42+AE52+AE56+AE60+AE64+AE68+AE72+AE76+AE80+AE84+AE88+AE92+AE98+AE108+AE114+AE118+AE122+AE128+AE134+AE138+AE142+AE146+AE150+AE158+AE166+AE193+AE184+AE199+AE209+AE220+AE224+AE255+AE259+AE263+AE267+AE276+AE280+AE284+AE292+AE312+AE325+AE344)</f>
        <v>54057.3</v>
      </c>
      <c r="AF353" s="3">
        <f>SUM(AF7+AF13+AF22+AF29+AF33+AF37+AF42+AF52+AF56+AF60+AF64+AF68+AF72+AF76+AF80+AF84+AF88+AF92+AF98+AF108+AF114+AF118+AF122+AF128+AF134+AF138+AF142+AF146+AF150+AF158+AF166+AF193+AF184+AF199+AF209+AF220+AF224+AF255+AF259+AF263+AF267+AF276+AF280+AF284+AF292+AF312+AF325+AF344)</f>
        <v>135545.09999999998</v>
      </c>
      <c r="AG353" s="3">
        <f>SUM(AG7+AG13+AG22+AG29+AG33+AG37+AG42+AG52+AG56+AG60+AG64+AG68+AG72+AG76+AG80+AG84+AG88+AG92+AG98+AG108+AG114+AG118+AG122+AG128+AG134+AG138+AG142+AG146+AG150+AG158+AG166+AG193+AG184+AG199+AG209+AG220+AG224+AG255+AG259+AG263+AG267+AG276+AG280+AG284+AG292+AG312+AG325+AG344)</f>
        <v>78337.500000000015</v>
      </c>
      <c r="AH353" s="186">
        <f>SUM(AE353:AG353)</f>
        <v>267939.89999999997</v>
      </c>
    </row>
    <row r="354" spans="1:34" s="5" customFormat="1" ht="15" hidden="1" customHeight="1" x14ac:dyDescent="0.3"/>
    <row r="355" spans="1:34" s="5" customFormat="1" ht="15" hidden="1" customHeight="1" x14ac:dyDescent="0.3">
      <c r="N355" s="186"/>
    </row>
    <row r="356" spans="1:34" s="5" customFormat="1" ht="30" hidden="1" customHeight="1" x14ac:dyDescent="0.4">
      <c r="A356" s="428" t="s">
        <v>65</v>
      </c>
      <c r="B356" s="428"/>
      <c r="C356" s="428"/>
      <c r="D356" s="428"/>
      <c r="E356" s="428"/>
      <c r="F356" s="428"/>
      <c r="G356" s="428"/>
      <c r="H356" s="428"/>
      <c r="I356" s="428"/>
      <c r="J356" s="428"/>
      <c r="K356" s="428"/>
      <c r="L356" s="428"/>
      <c r="M356" s="428"/>
      <c r="N356" s="428"/>
      <c r="O356" s="428"/>
      <c r="X356" s="186">
        <f>SUM(X351:X352)</f>
        <v>440477.6</v>
      </c>
      <c r="Y356" s="186">
        <f t="shared" ref="Y356:AC356" si="114">SUM(Y351:Y352)</f>
        <v>624165.9</v>
      </c>
      <c r="Z356" s="186">
        <f t="shared" si="114"/>
        <v>690714.3</v>
      </c>
      <c r="AA356" s="186">
        <f t="shared" si="114"/>
        <v>325683.60000000003</v>
      </c>
      <c r="AB356" s="186">
        <f t="shared" si="114"/>
        <v>296460.90000000002</v>
      </c>
      <c r="AC356" s="186">
        <f t="shared" si="114"/>
        <v>2377502.2999999998</v>
      </c>
      <c r="AE356" s="186">
        <f>SUM(AE351:AE352)</f>
        <v>54057.3</v>
      </c>
      <c r="AF356" s="186">
        <f t="shared" ref="AF356:AG356" si="115">SUM(AF351:AF352)</f>
        <v>135545.09999999998</v>
      </c>
      <c r="AG356" s="186">
        <f t="shared" si="115"/>
        <v>78337.500000000015</v>
      </c>
    </row>
    <row r="357" spans="1:34" s="5" customFormat="1" ht="30" hidden="1" customHeight="1" x14ac:dyDescent="0.3">
      <c r="X357" s="186">
        <f>X353-X356</f>
        <v>0</v>
      </c>
      <c r="Y357" s="186">
        <f t="shared" ref="Y357:AC357" si="116">Y353-Y356</f>
        <v>0</v>
      </c>
      <c r="Z357" s="186">
        <f t="shared" si="116"/>
        <v>0</v>
      </c>
      <c r="AA357" s="186">
        <f t="shared" si="116"/>
        <v>0</v>
      </c>
      <c r="AB357" s="186">
        <f t="shared" si="116"/>
        <v>0</v>
      </c>
      <c r="AC357" s="186">
        <f t="shared" si="116"/>
        <v>0</v>
      </c>
      <c r="AE357" s="186">
        <f>AE353-AE356</f>
        <v>0</v>
      </c>
      <c r="AF357" s="186">
        <f t="shared" ref="AF357:AG357" si="117">AF353-AF356</f>
        <v>0</v>
      </c>
      <c r="AG357" s="186">
        <f t="shared" si="117"/>
        <v>0</v>
      </c>
    </row>
    <row r="358" spans="1:34" s="5" customFormat="1" ht="30" hidden="1" customHeight="1" x14ac:dyDescent="0.3">
      <c r="O358" s="11"/>
      <c r="R358" s="186"/>
    </row>
    <row r="359" spans="1:34" s="5" customFormat="1" ht="91.5" customHeight="1" x14ac:dyDescent="0.45">
      <c r="A359" s="457" t="s">
        <v>534</v>
      </c>
      <c r="B359" s="456"/>
      <c r="C359" s="456"/>
      <c r="D359" s="456"/>
      <c r="E359" s="456"/>
      <c r="F359" s="456"/>
      <c r="G359" s="456"/>
      <c r="H359" s="456"/>
      <c r="I359" s="456"/>
      <c r="J359" s="456"/>
      <c r="K359" s="456"/>
      <c r="L359" s="456"/>
      <c r="M359" s="456"/>
      <c r="N359" s="456"/>
      <c r="O359" s="456"/>
      <c r="P359" s="456"/>
      <c r="Q359" s="456"/>
      <c r="R359" s="456"/>
      <c r="S359" s="456"/>
      <c r="T359" s="456"/>
      <c r="U359" s="456"/>
      <c r="V359" s="456"/>
      <c r="W359" s="456"/>
      <c r="X359" s="456"/>
      <c r="Y359" s="456"/>
      <c r="Z359" s="456"/>
      <c r="AA359" s="456"/>
      <c r="AB359" s="456"/>
    </row>
    <row r="360" spans="1:34" s="383" customFormat="1" ht="87.75" customHeight="1" x14ac:dyDescent="0.3">
      <c r="A360" s="383" t="s">
        <v>533</v>
      </c>
    </row>
    <row r="361" spans="1:34" s="5" customFormat="1" ht="11.25" customHeight="1" x14ac:dyDescent="0.3">
      <c r="F361" s="13"/>
      <c r="U361" s="13"/>
    </row>
    <row r="362" spans="1:34" s="5" customFormat="1" ht="30" customHeight="1" x14ac:dyDescent="0.3">
      <c r="F362" s="13"/>
      <c r="U362" s="13"/>
    </row>
    <row r="363" spans="1:34" s="5" customFormat="1" ht="30" customHeight="1" x14ac:dyDescent="0.3">
      <c r="F363" s="13"/>
      <c r="U363" s="13"/>
    </row>
    <row r="364" spans="1:34" s="5" customFormat="1" ht="30" customHeight="1" x14ac:dyDescent="0.3"/>
    <row r="365" spans="1:34" s="5" customFormat="1" ht="30" customHeight="1" x14ac:dyDescent="0.3">
      <c r="A365" s="454"/>
      <c r="B365" s="454"/>
      <c r="C365" s="454"/>
      <c r="D365" s="454"/>
      <c r="E365" s="454"/>
      <c r="F365" s="454"/>
      <c r="G365" s="454"/>
      <c r="H365" s="454"/>
      <c r="I365" s="454"/>
      <c r="J365" s="454"/>
      <c r="K365" s="454"/>
      <c r="L365" s="454"/>
      <c r="M365" s="454"/>
      <c r="N365" s="454"/>
      <c r="O365" s="454"/>
      <c r="P365" s="454"/>
      <c r="Q365" s="454"/>
      <c r="R365" s="454"/>
      <c r="S365" s="454"/>
      <c r="T365" s="454"/>
      <c r="U365" s="454"/>
      <c r="V365" s="454"/>
      <c r="W365" s="454"/>
      <c r="X365" s="454"/>
      <c r="Y365" s="454"/>
      <c r="Z365" s="454"/>
      <c r="AA365" s="454"/>
      <c r="AB365" s="454"/>
    </row>
    <row r="366" spans="1:34" s="5" customFormat="1" ht="30" customHeight="1" x14ac:dyDescent="0.3">
      <c r="A366" s="453"/>
      <c r="B366" s="453"/>
      <c r="C366" s="453"/>
      <c r="D366" s="453"/>
      <c r="E366" s="453"/>
      <c r="F366" s="453"/>
      <c r="G366" s="453"/>
      <c r="H366" s="453"/>
      <c r="I366" s="453"/>
      <c r="J366" s="453"/>
      <c r="K366" s="453"/>
      <c r="L366" s="453"/>
      <c r="M366" s="453"/>
      <c r="N366" s="453"/>
      <c r="O366" s="453"/>
      <c r="P366" s="453"/>
      <c r="Q366" s="453"/>
      <c r="R366" s="453"/>
      <c r="S366" s="453"/>
      <c r="T366" s="453"/>
      <c r="U366" s="453"/>
      <c r="V366" s="453"/>
      <c r="W366" s="453"/>
      <c r="X366" s="453"/>
      <c r="Y366" s="453"/>
      <c r="Z366" s="453"/>
      <c r="AA366" s="453"/>
      <c r="AB366" s="453"/>
    </row>
    <row r="367" spans="1:34" s="5" customFormat="1" ht="30" customHeight="1" x14ac:dyDescent="0.3">
      <c r="A367" s="453"/>
      <c r="B367" s="453"/>
      <c r="C367" s="453"/>
      <c r="D367" s="453"/>
      <c r="E367" s="453"/>
      <c r="F367" s="453"/>
      <c r="G367" s="453"/>
      <c r="H367" s="453"/>
      <c r="I367" s="453"/>
      <c r="J367" s="453"/>
      <c r="K367" s="453"/>
      <c r="L367" s="453"/>
      <c r="M367" s="453"/>
      <c r="N367" s="453"/>
      <c r="O367" s="453"/>
      <c r="P367" s="453"/>
      <c r="Q367" s="453"/>
      <c r="R367" s="453"/>
      <c r="S367" s="453"/>
      <c r="T367" s="453"/>
      <c r="U367" s="453"/>
      <c r="V367" s="453"/>
      <c r="W367" s="453"/>
      <c r="X367" s="453"/>
      <c r="Y367" s="453"/>
      <c r="Z367" s="453"/>
      <c r="AA367" s="453"/>
      <c r="AB367" s="453"/>
    </row>
    <row r="368" spans="1:34" s="5" customFormat="1" ht="30" customHeight="1" x14ac:dyDescent="0.3">
      <c r="A368" s="453"/>
      <c r="B368" s="453"/>
      <c r="C368" s="453"/>
      <c r="D368" s="453"/>
      <c r="E368" s="453"/>
      <c r="F368" s="453"/>
      <c r="G368" s="453"/>
      <c r="H368" s="453"/>
      <c r="I368" s="453"/>
      <c r="J368" s="453"/>
      <c r="K368" s="453"/>
      <c r="L368" s="453"/>
      <c r="M368" s="453"/>
      <c r="N368" s="453"/>
      <c r="O368" s="453"/>
      <c r="P368" s="453"/>
      <c r="Q368" s="453"/>
      <c r="R368" s="453"/>
      <c r="S368" s="453"/>
      <c r="T368" s="453"/>
      <c r="U368" s="453"/>
      <c r="V368" s="453"/>
      <c r="W368" s="453"/>
      <c r="X368" s="453"/>
      <c r="Y368" s="453"/>
      <c r="Z368" s="453"/>
      <c r="AA368" s="453"/>
      <c r="AB368" s="453"/>
    </row>
  </sheetData>
  <mergeCells count="360">
    <mergeCell ref="A359:AB359"/>
    <mergeCell ref="A366:AB368"/>
    <mergeCell ref="A365:AB365"/>
    <mergeCell ref="C288:C289"/>
    <mergeCell ref="E288:E289"/>
    <mergeCell ref="G288:G289"/>
    <mergeCell ref="R288:R289"/>
    <mergeCell ref="R193:R198"/>
    <mergeCell ref="V193:V195"/>
    <mergeCell ref="V288:V290"/>
    <mergeCell ref="T288:T290"/>
    <mergeCell ref="C216:C219"/>
    <mergeCell ref="E216:E217"/>
    <mergeCell ref="G216:G218"/>
    <mergeCell ref="R216:R218"/>
    <mergeCell ref="T216:T217"/>
    <mergeCell ref="V216:V218"/>
    <mergeCell ref="E267:E270"/>
    <mergeCell ref="T220:T221"/>
    <mergeCell ref="V259:V260"/>
    <mergeCell ref="R224:R225"/>
    <mergeCell ref="R263:R264"/>
    <mergeCell ref="T263:T264"/>
    <mergeCell ref="V255:V256"/>
    <mergeCell ref="T259:T260"/>
    <mergeCell ref="B92:B95"/>
    <mergeCell ref="F122:F125"/>
    <mergeCell ref="C128:C131"/>
    <mergeCell ref="E128:E131"/>
    <mergeCell ref="F128:F131"/>
    <mergeCell ref="G128:G132"/>
    <mergeCell ref="U92:U95"/>
    <mergeCell ref="B199:B200"/>
    <mergeCell ref="V150:V157"/>
    <mergeCell ref="R184:R187"/>
    <mergeCell ref="C150:C153"/>
    <mergeCell ref="C199:C200"/>
    <mergeCell ref="E142:E143"/>
    <mergeCell ref="T138:T139"/>
    <mergeCell ref="T134:T135"/>
    <mergeCell ref="R146:R148"/>
    <mergeCell ref="V92:V97"/>
    <mergeCell ref="U98:U101"/>
    <mergeCell ref="V104:V106"/>
    <mergeCell ref="V344:V346"/>
    <mergeCell ref="R142:R143"/>
    <mergeCell ref="G142:G144"/>
    <mergeCell ref="P2:AB2"/>
    <mergeCell ref="P1:AB1"/>
    <mergeCell ref="A1:L1"/>
    <mergeCell ref="A2:L2"/>
    <mergeCell ref="V33:V34"/>
    <mergeCell ref="V68:V69"/>
    <mergeCell ref="T68:T69"/>
    <mergeCell ref="R68:R69"/>
    <mergeCell ref="R56:R57"/>
    <mergeCell ref="T56:T57"/>
    <mergeCell ref="R60:R61"/>
    <mergeCell ref="T60:T62"/>
    <mergeCell ref="R64:R65"/>
    <mergeCell ref="V64:V65"/>
    <mergeCell ref="C7:C10"/>
    <mergeCell ref="A3:A4"/>
    <mergeCell ref="D3:D4"/>
    <mergeCell ref="Q220:Q221"/>
    <mergeCell ref="G267:G270"/>
    <mergeCell ref="V98:V103"/>
    <mergeCell ref="C98:C101"/>
    <mergeCell ref="T344:T346"/>
    <mergeCell ref="T193:T196"/>
    <mergeCell ref="G166:G167"/>
    <mergeCell ref="R166:R167"/>
    <mergeCell ref="T166:T168"/>
    <mergeCell ref="V312:V314"/>
    <mergeCell ref="V325:V327"/>
    <mergeCell ref="T284:T285"/>
    <mergeCell ref="V284:V285"/>
    <mergeCell ref="R292:R293"/>
    <mergeCell ref="S292:S295"/>
    <mergeCell ref="T292:T293"/>
    <mergeCell ref="U292:U295"/>
    <mergeCell ref="V292:V293"/>
    <mergeCell ref="T224:T225"/>
    <mergeCell ref="V224:V225"/>
    <mergeCell ref="T255:T256"/>
    <mergeCell ref="G325:G327"/>
    <mergeCell ref="G344:G345"/>
    <mergeCell ref="G276:G277"/>
    <mergeCell ref="R280:R281"/>
    <mergeCell ref="T280:T281"/>
    <mergeCell ref="Q209:Q210"/>
    <mergeCell ref="Q184:Q187"/>
    <mergeCell ref="T29:T30"/>
    <mergeCell ref="R42:R46"/>
    <mergeCell ref="C6:L6"/>
    <mergeCell ref="R33:R34"/>
    <mergeCell ref="R122:R125"/>
    <mergeCell ref="T98:T101"/>
    <mergeCell ref="R52:R53"/>
    <mergeCell ref="T52:T53"/>
    <mergeCell ref="T118:T119"/>
    <mergeCell ref="R114:R115"/>
    <mergeCell ref="H3:L3"/>
    <mergeCell ref="R41:AB41"/>
    <mergeCell ref="T33:T34"/>
    <mergeCell ref="V108:V113"/>
    <mergeCell ref="C60:C61"/>
    <mergeCell ref="C52:C53"/>
    <mergeCell ref="E33:E34"/>
    <mergeCell ref="G13:G21"/>
    <mergeCell ref="T64:T65"/>
    <mergeCell ref="U108:U111"/>
    <mergeCell ref="E98:E101"/>
    <mergeCell ref="V60:V62"/>
    <mergeCell ref="T7:T11"/>
    <mergeCell ref="U7:U10"/>
    <mergeCell ref="V29:V31"/>
    <mergeCell ref="O3:O4"/>
    <mergeCell ref="G52:G53"/>
    <mergeCell ref="G7:G12"/>
    <mergeCell ref="G56:G57"/>
    <mergeCell ref="G60:G62"/>
    <mergeCell ref="E3:E4"/>
    <mergeCell ref="F3:F4"/>
    <mergeCell ref="G3:G4"/>
    <mergeCell ref="N3:N4"/>
    <mergeCell ref="B76:B77"/>
    <mergeCell ref="E76:E77"/>
    <mergeCell ref="E64:E66"/>
    <mergeCell ref="C76:C77"/>
    <mergeCell ref="E13:E18"/>
    <mergeCell ref="F13:F16"/>
    <mergeCell ref="E22:E25"/>
    <mergeCell ref="C42:C46"/>
    <mergeCell ref="F42:F46"/>
    <mergeCell ref="E29:E30"/>
    <mergeCell ref="E52:E53"/>
    <mergeCell ref="E42:E47"/>
    <mergeCell ref="E56:E57"/>
    <mergeCell ref="E60:E62"/>
    <mergeCell ref="B3:B4"/>
    <mergeCell ref="C3:C4"/>
    <mergeCell ref="G22:G25"/>
    <mergeCell ref="C142:C143"/>
    <mergeCell ref="E255:E256"/>
    <mergeCell ref="E134:E135"/>
    <mergeCell ref="F98:F101"/>
    <mergeCell ref="G98:G103"/>
    <mergeCell ref="E108:E111"/>
    <mergeCell ref="F108:F111"/>
    <mergeCell ref="G122:G127"/>
    <mergeCell ref="E80:E81"/>
    <mergeCell ref="G255:G256"/>
    <mergeCell ref="E92:E95"/>
    <mergeCell ref="F92:F95"/>
    <mergeCell ref="G114:G115"/>
    <mergeCell ref="E138:E139"/>
    <mergeCell ref="C80:C81"/>
    <mergeCell ref="B6:B10"/>
    <mergeCell ref="B220:B221"/>
    <mergeCell ref="E72:E73"/>
    <mergeCell ref="G72:G73"/>
    <mergeCell ref="E199:E200"/>
    <mergeCell ref="B209:B210"/>
    <mergeCell ref="C114:C115"/>
    <mergeCell ref="E114:E115"/>
    <mergeCell ref="C122:C125"/>
    <mergeCell ref="E122:E125"/>
    <mergeCell ref="C134:C135"/>
    <mergeCell ref="B312:B325"/>
    <mergeCell ref="A312:A325"/>
    <mergeCell ref="O122:O127"/>
    <mergeCell ref="G138:G140"/>
    <mergeCell ref="E224:E225"/>
    <mergeCell ref="G224:G225"/>
    <mergeCell ref="C224:C225"/>
    <mergeCell ref="E220:E221"/>
    <mergeCell ref="C220:C221"/>
    <mergeCell ref="B184:B187"/>
    <mergeCell ref="E184:E187"/>
    <mergeCell ref="C325:C327"/>
    <mergeCell ref="E325:E326"/>
    <mergeCell ref="C276:C277"/>
    <mergeCell ref="C263:C264"/>
    <mergeCell ref="E263:E264"/>
    <mergeCell ref="G259:G260"/>
    <mergeCell ref="C138:C139"/>
    <mergeCell ref="G199:G200"/>
    <mergeCell ref="AC3:AC4"/>
    <mergeCell ref="W3:AB3"/>
    <mergeCell ref="R6:AA6"/>
    <mergeCell ref="V7:V12"/>
    <mergeCell ref="T13:T18"/>
    <mergeCell ref="U13:U16"/>
    <mergeCell ref="T22:T25"/>
    <mergeCell ref="P3:P4"/>
    <mergeCell ref="Q3:Q4"/>
    <mergeCell ref="R3:R4"/>
    <mergeCell ref="S3:S4"/>
    <mergeCell ref="T3:T4"/>
    <mergeCell ref="U3:U4"/>
    <mergeCell ref="V3:V4"/>
    <mergeCell ref="V13:V21"/>
    <mergeCell ref="V22:V25"/>
    <mergeCell ref="M3:M4"/>
    <mergeCell ref="T92:T95"/>
    <mergeCell ref="T104:T105"/>
    <mergeCell ref="T150:T155"/>
    <mergeCell ref="T158:T163"/>
    <mergeCell ref="R138:R139"/>
    <mergeCell ref="T114:T115"/>
    <mergeCell ref="C84:C85"/>
    <mergeCell ref="E84:E85"/>
    <mergeCell ref="C104:C105"/>
    <mergeCell ref="E104:E105"/>
    <mergeCell ref="R98:R101"/>
    <mergeCell ref="R134:R135"/>
    <mergeCell ref="C92:C95"/>
    <mergeCell ref="G104:G105"/>
    <mergeCell ref="R92:R95"/>
    <mergeCell ref="R104:R105"/>
    <mergeCell ref="C118:C119"/>
    <mergeCell ref="C108:C111"/>
    <mergeCell ref="E118:E119"/>
    <mergeCell ref="Q92:Q95"/>
    <mergeCell ref="R108:R111"/>
    <mergeCell ref="R118:R120"/>
    <mergeCell ref="T122:T125"/>
    <mergeCell ref="C146:C147"/>
    <mergeCell ref="E146:E147"/>
    <mergeCell ref="G170:G175"/>
    <mergeCell ref="E276:E277"/>
    <mergeCell ref="C292:C293"/>
    <mergeCell ref="D292:D295"/>
    <mergeCell ref="E292:E293"/>
    <mergeCell ref="F292:F295"/>
    <mergeCell ref="G292:G293"/>
    <mergeCell ref="C209:C215"/>
    <mergeCell ref="E150:E153"/>
    <mergeCell ref="F150:F153"/>
    <mergeCell ref="G150:G157"/>
    <mergeCell ref="G158:G165"/>
    <mergeCell ref="C280:C281"/>
    <mergeCell ref="E280:E281"/>
    <mergeCell ref="G146:G148"/>
    <mergeCell ref="C184:C187"/>
    <mergeCell ref="G184:G189"/>
    <mergeCell ref="E259:E260"/>
    <mergeCell ref="G263:G264"/>
    <mergeCell ref="E209:E210"/>
    <mergeCell ref="G220:G221"/>
    <mergeCell ref="G209:G212"/>
    <mergeCell ref="A6:A10"/>
    <mergeCell ref="P6:P10"/>
    <mergeCell ref="Q6:Q10"/>
    <mergeCell ref="E7:E11"/>
    <mergeCell ref="F7:F10"/>
    <mergeCell ref="T199:T200"/>
    <mergeCell ref="R128:R131"/>
    <mergeCell ref="T128:T131"/>
    <mergeCell ref="Q199:Q200"/>
    <mergeCell ref="G88:G89"/>
    <mergeCell ref="G118:G119"/>
    <mergeCell ref="G134:G135"/>
    <mergeCell ref="C88:C89"/>
    <mergeCell ref="E88:E89"/>
    <mergeCell ref="G92:G97"/>
    <mergeCell ref="G108:G113"/>
    <mergeCell ref="G42:G50"/>
    <mergeCell ref="C56:C57"/>
    <mergeCell ref="G29:G31"/>
    <mergeCell ref="T84:T85"/>
    <mergeCell ref="T88:T89"/>
    <mergeCell ref="T108:T111"/>
    <mergeCell ref="G80:G81"/>
    <mergeCell ref="E68:E69"/>
    <mergeCell ref="AE3:AG3"/>
    <mergeCell ref="V280:V281"/>
    <mergeCell ref="V56:V58"/>
    <mergeCell ref="V166:V168"/>
    <mergeCell ref="V184:V189"/>
    <mergeCell ref="V209:V212"/>
    <mergeCell ref="V199:V200"/>
    <mergeCell ref="T209:T210"/>
    <mergeCell ref="T184:T187"/>
    <mergeCell ref="V134:V135"/>
    <mergeCell ref="U122:U125"/>
    <mergeCell ref="V122:V126"/>
    <mergeCell ref="U128:U131"/>
    <mergeCell ref="V37:V39"/>
    <mergeCell ref="V263:V264"/>
    <mergeCell ref="V76:V77"/>
    <mergeCell ref="T80:T81"/>
    <mergeCell ref="V138:V140"/>
    <mergeCell ref="T142:T143"/>
    <mergeCell ref="V142:V143"/>
    <mergeCell ref="T146:T147"/>
    <mergeCell ref="V146:V147"/>
    <mergeCell ref="U150:U153"/>
    <mergeCell ref="U42:U46"/>
    <mergeCell ref="V52:V53"/>
    <mergeCell ref="V80:V81"/>
    <mergeCell ref="V84:V85"/>
    <mergeCell ref="V88:V90"/>
    <mergeCell ref="G33:G34"/>
    <mergeCell ref="T37:T39"/>
    <mergeCell ref="G76:G78"/>
    <mergeCell ref="R80:R81"/>
    <mergeCell ref="R84:R85"/>
    <mergeCell ref="R88:R89"/>
    <mergeCell ref="G84:G85"/>
    <mergeCell ref="C41:L41"/>
    <mergeCell ref="G64:G65"/>
    <mergeCell ref="T42:T47"/>
    <mergeCell ref="R72:R73"/>
    <mergeCell ref="T72:T73"/>
    <mergeCell ref="V72:V74"/>
    <mergeCell ref="Q76:Q77"/>
    <mergeCell ref="R76:R77"/>
    <mergeCell ref="T76:T77"/>
    <mergeCell ref="V42:V50"/>
    <mergeCell ref="C64:C65"/>
    <mergeCell ref="R37:R38"/>
    <mergeCell ref="V170:V178"/>
    <mergeCell ref="V118:V119"/>
    <mergeCell ref="V128:V132"/>
    <mergeCell ref="V114:V115"/>
    <mergeCell ref="V220:V221"/>
    <mergeCell ref="V158:V165"/>
    <mergeCell ref="U158:U161"/>
    <mergeCell ref="R199:R201"/>
    <mergeCell ref="R209:R213"/>
    <mergeCell ref="R150:R154"/>
    <mergeCell ref="R158:R162"/>
    <mergeCell ref="R170:R175"/>
    <mergeCell ref="T170:T178"/>
    <mergeCell ref="A360:XFD360"/>
    <mergeCell ref="S267:S270"/>
    <mergeCell ref="R267:R270"/>
    <mergeCell ref="T267:T270"/>
    <mergeCell ref="V267:V270"/>
    <mergeCell ref="R220:R221"/>
    <mergeCell ref="G312:G314"/>
    <mergeCell ref="T276:T277"/>
    <mergeCell ref="V276:V277"/>
    <mergeCell ref="R276:R277"/>
    <mergeCell ref="P312:P325"/>
    <mergeCell ref="Q312:Q325"/>
    <mergeCell ref="T312:T313"/>
    <mergeCell ref="R325:R327"/>
    <mergeCell ref="T325:T326"/>
    <mergeCell ref="R284:R285"/>
    <mergeCell ref="G280:G281"/>
    <mergeCell ref="G284:G285"/>
    <mergeCell ref="E312:E313"/>
    <mergeCell ref="C284:C285"/>
    <mergeCell ref="E284:E285"/>
    <mergeCell ref="C267:C270"/>
    <mergeCell ref="A356:O356"/>
    <mergeCell ref="R344:R345"/>
  </mergeCells>
  <pageMargins left="0.51181102362204722" right="0.31496062992125984" top="0.74803149606299213" bottom="0.35433070866141736" header="0.31496062992125984" footer="0.31496062992125984"/>
  <pageSetup paperSize="9" scale="24" fitToHeight="0" orientation="landscape" errors="blank" r:id="rId1"/>
  <rowBreaks count="12" manualBreakCount="12">
    <brk id="32" max="27" man="1"/>
    <brk id="55" max="27" man="1"/>
    <brk id="79" max="27" man="1"/>
    <brk id="97" max="27" man="1"/>
    <brk id="116" max="27" man="1"/>
    <brk id="137" max="27" man="1"/>
    <brk id="165" max="27" man="1"/>
    <brk id="201" max="27" man="1"/>
    <brk id="215" max="27" man="1"/>
    <brk id="265" max="27" man="1"/>
    <brk id="282" max="27" man="1"/>
    <brk id="347"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2</vt:i4>
      </vt:variant>
    </vt:vector>
  </HeadingPairs>
  <TitlesOfParts>
    <vt:vector size="3" baseType="lpstr">
      <vt:lpstr>МЦП-порівняльн</vt:lpstr>
      <vt:lpstr>'МЦП-порівняльн'!Заголовки_для_друку</vt:lpstr>
      <vt:lpstr>'МЦП-порівняльн'!Область_друку</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Кізім  Гліб Володимирович</cp:lastModifiedBy>
  <cp:lastPrinted>2022-09-14T06:10:33Z</cp:lastPrinted>
  <dcterms:created xsi:type="dcterms:W3CDTF">2018-04-03T09:19:56Z</dcterms:created>
  <dcterms:modified xsi:type="dcterms:W3CDTF">2022-09-14T06:15:23Z</dcterms:modified>
</cp:coreProperties>
</file>