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activeTab="2"/>
  </bookViews>
  <sheets>
    <sheet name="Лист1" sheetId="1" r:id="rId1"/>
    <sheet name="Лист2" sheetId="2" r:id="rId2"/>
    <sheet name="15.11.2019" sheetId="4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N6" i="4" l="1"/>
  <c r="N7" i="4"/>
  <c r="O7" i="4" s="1"/>
  <c r="N8" i="4"/>
  <c r="O8" i="4" s="1"/>
  <c r="N9" i="4"/>
  <c r="N10" i="4"/>
  <c r="N11" i="4"/>
  <c r="N5" i="4"/>
  <c r="O5" i="4" s="1"/>
  <c r="M12" i="4"/>
  <c r="N12" i="4"/>
  <c r="L12" i="4"/>
  <c r="H12" i="4"/>
  <c r="Q11" i="4"/>
  <c r="P11" i="4"/>
  <c r="O11" i="4"/>
  <c r="Q10" i="4"/>
  <c r="P10" i="4"/>
  <c r="O10" i="4"/>
  <c r="Q9" i="4"/>
  <c r="P9" i="4"/>
  <c r="O9" i="4"/>
  <c r="Q8" i="4"/>
  <c r="P8" i="4"/>
  <c r="Q7" i="4"/>
  <c r="P7" i="4"/>
  <c r="Q6" i="4"/>
  <c r="P6" i="4"/>
  <c r="O6" i="4"/>
  <c r="Q5" i="4"/>
  <c r="P5" i="4"/>
  <c r="M14" i="2"/>
  <c r="N10" i="2" l="1"/>
  <c r="N8" i="2"/>
  <c r="N6" i="2"/>
  <c r="N11" i="2"/>
  <c r="N12" i="2"/>
  <c r="N13" i="2"/>
  <c r="N5" i="2"/>
  <c r="O6" i="2"/>
  <c r="O8" i="2"/>
  <c r="O10" i="2"/>
  <c r="O11" i="2"/>
  <c r="O12" i="2"/>
  <c r="O13" i="2"/>
  <c r="O5" i="2"/>
  <c r="P6" i="2"/>
  <c r="P8" i="2"/>
  <c r="P10" i="2"/>
  <c r="P11" i="2"/>
  <c r="P12" i="2"/>
  <c r="P13" i="2"/>
  <c r="P5" i="2"/>
  <c r="H14" i="2" l="1"/>
  <c r="L14" i="2" l="1"/>
  <c r="N5" i="1" l="1"/>
  <c r="J22" i="1"/>
  <c r="H22" i="1"/>
  <c r="F22" i="1"/>
  <c r="D22" i="1"/>
  <c r="B22" i="1" l="1"/>
</calcChain>
</file>

<file path=xl/sharedStrings.xml><?xml version="1.0" encoding="utf-8"?>
<sst xmlns="http://schemas.openxmlformats.org/spreadsheetml/2006/main" count="186" uniqueCount="96">
  <si>
    <t>ПАТ</t>
  </si>
  <si>
    <t>«Укргазбанк»</t>
  </si>
  <si>
    <t>«Кредобанк»</t>
  </si>
  <si>
    <t>«ПроКредит банк»</t>
  </si>
  <si>
    <t>«Вест файненс енд кредит банк»</t>
  </si>
  <si>
    <t>«ДБ «Ощадбанк»</t>
  </si>
  <si>
    <t>Розмір кредиту, грн</t>
  </si>
  <si>
    <t>Сума ФКП, грн</t>
  </si>
  <si>
    <t>Розмір кредиту,</t>
  </si>
  <si>
    <t>грн</t>
  </si>
  <si>
    <t>ТОВ «Реабілітімед»</t>
  </si>
  <si>
    <t>ТОВ «Профітранс»</t>
  </si>
  <si>
    <t>ТОВ «НВФ «Ірком-ЕКТ»</t>
  </si>
  <si>
    <t>ТОВ «Фірма «Фавор»</t>
  </si>
  <si>
    <t>квітень</t>
  </si>
  <si>
    <t>травень</t>
  </si>
  <si>
    <t>червень</t>
  </si>
  <si>
    <t>липень</t>
  </si>
  <si>
    <t>серпень</t>
  </si>
  <si>
    <t>Станом на 01.09.2018</t>
  </si>
  <si>
    <t>№ 1</t>
  </si>
  <si>
    <t>№ 2</t>
  </si>
  <si>
    <t>№ 3</t>
  </si>
  <si>
    <t>№ 3.1</t>
  </si>
  <si>
    <t>№ 4</t>
  </si>
  <si>
    <t>№ 4.1</t>
  </si>
  <si>
    <t>Всего ФКП</t>
  </si>
  <si>
    <t>Адреса підприємства</t>
  </si>
  <si>
    <t>Вид діяльності</t>
  </si>
  <si>
    <t>Мета кредиту</t>
  </si>
  <si>
    <t xml:space="preserve">Банк-партнер </t>
  </si>
  <si>
    <t>Термін   кредиту, міс.</t>
  </si>
  <si>
    <t>№ з/п</t>
  </si>
  <si>
    <t>Назва підприємства,        код ЄДРПОУ</t>
  </si>
  <si>
    <t>1.</t>
  </si>
  <si>
    <t>2.</t>
  </si>
  <si>
    <t>3.</t>
  </si>
  <si>
    <t>4.</t>
  </si>
  <si>
    <t>03148, м. Київ, просп. Леся Курбаса, 2-Б</t>
  </si>
  <si>
    <t>рекламна діяльність</t>
  </si>
  <si>
    <t>виробництво машин та устаткування, лаків та фарб</t>
  </si>
  <si>
    <t>придбання устаткування, обладнання та інших основних засобів виробничого призначення</t>
  </si>
  <si>
    <t>придбання обладнання згідно договору купівлі-продажу обладнання від 19.02.2018, укладеного між Позичальником та ТОВ "Тристайл"</t>
  </si>
  <si>
    <t>придбання        основних засобів</t>
  </si>
  <si>
    <t>виробництво медичної техніки       та ортопедичної продукції</t>
  </si>
  <si>
    <t>переробка молока        та виготовлення молочної продукції</t>
  </si>
  <si>
    <t>Власний внесок, %</t>
  </si>
  <si>
    <t>4.1.</t>
  </si>
  <si>
    <t>3.1.</t>
  </si>
  <si>
    <t>04114, м. Київ,                 вул. Дубровицька, 28</t>
  </si>
  <si>
    <t>02105,  м. Київ,                вул. Павла Усенка, 8</t>
  </si>
  <si>
    <t>03170, м. Київ,                 вул. Тулузи, 5</t>
  </si>
  <si>
    <t>Загальна   сума   наданої   ФКП :</t>
  </si>
  <si>
    <t>придбання основних засобів</t>
  </si>
  <si>
    <t>04116, м.Київ, вул.Старокиївська, 10-Г</t>
  </si>
  <si>
    <t>виробництво клейових стрічок</t>
  </si>
  <si>
    <t>03058, м.Київ, провулок Ніжинський, 4</t>
  </si>
  <si>
    <t>навчання дітей дошкільного віку (2-7 років) у дошкільному закладі з хореографічним нахилом</t>
  </si>
  <si>
    <t>м.Київ</t>
  </si>
  <si>
    <t>придбання станка для фарбування меблів</t>
  </si>
  <si>
    <t>виробництво меблів</t>
  </si>
  <si>
    <t>ТОВ «Еліо Україна»</t>
  </si>
  <si>
    <t xml:space="preserve"> % ставка</t>
  </si>
  <si>
    <t>Сумма кредиту, грн</t>
  </si>
  <si>
    <t xml:space="preserve"> UIRD + 1,1%</t>
  </si>
  <si>
    <t>20 % (номін)          21,5 % (ефек)</t>
  </si>
  <si>
    <t xml:space="preserve"> 17,9% (номін) 18,4% (ефект)</t>
  </si>
  <si>
    <t>Сума ФКП, наданої у 2018 році, грн</t>
  </si>
  <si>
    <t>ТОВ              «Реабілітімед», 33399644</t>
  </si>
  <si>
    <t>ПАТ АБ                  «Укргазбанк»</t>
  </si>
  <si>
    <t>ТОВ               «Профітранс», 34644790</t>
  </si>
  <si>
    <t>ПАТ              «Кредобанк»</t>
  </si>
  <si>
    <t xml:space="preserve">ТОВ                     «НВФ «Ірком-ЕКТ», 21583365 </t>
  </si>
  <si>
    <t>ПАТ       «ПроКредит банк»</t>
  </si>
  <si>
    <t xml:space="preserve">ТОВ                     «Фірма «Фавор»,  21505980         </t>
  </si>
  <si>
    <t>ТОВ                        «ОТС-Україна», 37547735</t>
  </si>
  <si>
    <t>ДП «Київський хореографічний коледж», 32343784</t>
  </si>
  <si>
    <t>АТ «Ощадбанк»</t>
  </si>
  <si>
    <t>Сума ФКП за 2019 рік, грн</t>
  </si>
  <si>
    <t>Еквівалент 200 тис. євро станом на 01.01.2019</t>
  </si>
  <si>
    <t>Еквівалент 200 тис. євро станом на 14.11.2019</t>
  </si>
  <si>
    <t>2018+2019</t>
  </si>
  <si>
    <t>21 % (номін) 21,68% (ефект)</t>
  </si>
  <si>
    <t>21 % (номін) 21,5% (ефект)</t>
  </si>
  <si>
    <t>придбання виробничого обладнання</t>
  </si>
  <si>
    <t>Інформація про фінансово-кредитну підтримку за 2019 рік</t>
  </si>
  <si>
    <t>№, дата кредитного договору</t>
  </si>
  <si>
    <t>№ 247/2018 від 26.11.2018</t>
  </si>
  <si>
    <t>№ 263/2018 від 07.12.2018</t>
  </si>
  <si>
    <t>№ 246/2018/КиївОД-МСБ від 05.04.2018</t>
  </si>
  <si>
    <t>№ 115.48119/FW115.1389 від 10.08.2018</t>
  </si>
  <si>
    <t>№ 115.48137/FW115.1448 від 17.08.2018</t>
  </si>
  <si>
    <t>№ 10 від 27.06.2018</t>
  </si>
  <si>
    <t>№ 9 від 26.04.2018</t>
  </si>
  <si>
    <t>Сума %%, сплачених підприємством, грн</t>
  </si>
  <si>
    <t>Ставка компенсації ФКП 50%,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</si>
</sst>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96">
    <xf numFmtId="0" fontId="0" fillId="0" borderId="0" xfId="0"/>
    <xf numFmtId="0" fontId="0" fillId="0" borderId="2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0" xfId="0" applyFont="1"/>
    <xf numFmtId="0" fontId="0" fillId="0" borderId="9" xfId="0" applyBorder="1"/>
    <xf numFmtId="0" fontId="0" fillId="0" borderId="11" xfId="0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5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10" fontId="8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0" fontId="16" fillId="0" borderId="0" xfId="0" applyFont="1"/>
    <xf numFmtId="164" fontId="8" fillId="0" borderId="9" xfId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4" fontId="1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10" fontId="8" fillId="0" borderId="9" xfId="0" applyNumberFormat="1" applyFont="1" applyBorder="1" applyAlignment="1">
      <alignment horizontal="center" vertical="center"/>
    </xf>
    <xf numFmtId="164" fontId="8" fillId="0" borderId="9" xfId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7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164" fontId="15" fillId="0" borderId="9" xfId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4" fontId="15" fillId="2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8" fillId="0" borderId="0" xfId="0" applyFont="1"/>
    <xf numFmtId="1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/>
    <xf numFmtId="0" fontId="10" fillId="0" borderId="9" xfId="0" applyFont="1" applyBorder="1" applyAlignment="1"/>
    <xf numFmtId="0" fontId="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4" sqref="G4:H4"/>
    </sheetView>
  </sheetViews>
  <sheetFormatPr defaultRowHeight="15" x14ac:dyDescent="0.25"/>
  <cols>
    <col min="1" max="1" width="11" customWidth="1"/>
    <col min="2" max="2" width="20" customWidth="1"/>
    <col min="3" max="3" width="10.5703125" customWidth="1"/>
    <col min="4" max="4" width="10.85546875" customWidth="1"/>
    <col min="5" max="5" width="10.42578125" customWidth="1"/>
    <col min="6" max="7" width="10.85546875" customWidth="1"/>
    <col min="8" max="9" width="10.42578125" customWidth="1"/>
    <col min="10" max="11" width="10.85546875" customWidth="1"/>
    <col min="12" max="12" width="10.28515625" customWidth="1"/>
    <col min="14" max="14" width="15.5703125" customWidth="1"/>
  </cols>
  <sheetData>
    <row r="1" spans="1:14" x14ac:dyDescent="0.25">
      <c r="B1" t="s">
        <v>19</v>
      </c>
    </row>
    <row r="2" spans="1:14" ht="15.75" thickBot="1" x14ac:dyDescent="0.3"/>
    <row r="3" spans="1:14" ht="15.75" customHeight="1" x14ac:dyDescent="0.25">
      <c r="B3" s="79"/>
      <c r="C3" s="71" t="s">
        <v>0</v>
      </c>
      <c r="D3" s="72"/>
      <c r="E3" s="71" t="s">
        <v>0</v>
      </c>
      <c r="F3" s="72"/>
      <c r="G3" s="71" t="s">
        <v>0</v>
      </c>
      <c r="H3" s="72"/>
      <c r="I3" s="71" t="s">
        <v>0</v>
      </c>
      <c r="J3" s="72"/>
      <c r="K3" s="75" t="s">
        <v>0</v>
      </c>
      <c r="L3" s="76"/>
    </row>
    <row r="4" spans="1:14" ht="47.25" customHeight="1" thickBot="1" x14ac:dyDescent="0.3">
      <c r="B4" s="80"/>
      <c r="C4" s="73" t="s">
        <v>1</v>
      </c>
      <c r="D4" s="74"/>
      <c r="E4" s="73" t="s">
        <v>2</v>
      </c>
      <c r="F4" s="74"/>
      <c r="G4" s="73" t="s">
        <v>3</v>
      </c>
      <c r="H4" s="74"/>
      <c r="I4" s="73" t="s">
        <v>4</v>
      </c>
      <c r="J4" s="74"/>
      <c r="K4" s="77" t="s">
        <v>5</v>
      </c>
      <c r="L4" s="78"/>
    </row>
    <row r="5" spans="1:14" ht="25.5" x14ac:dyDescent="0.25">
      <c r="B5" s="79"/>
      <c r="C5" s="69" t="s">
        <v>6</v>
      </c>
      <c r="D5" s="69" t="s">
        <v>7</v>
      </c>
      <c r="E5" s="69" t="s">
        <v>6</v>
      </c>
      <c r="F5" s="69" t="s">
        <v>7</v>
      </c>
      <c r="G5" s="69" t="s">
        <v>6</v>
      </c>
      <c r="H5" s="69" t="s">
        <v>7</v>
      </c>
      <c r="I5" s="2" t="s">
        <v>8</v>
      </c>
      <c r="J5" s="69" t="s">
        <v>7</v>
      </c>
      <c r="K5" s="2" t="s">
        <v>8</v>
      </c>
      <c r="L5" s="69" t="s">
        <v>7</v>
      </c>
      <c r="N5">
        <f>SUM(C7,E8,G10,G12)</f>
        <v>17055998</v>
      </c>
    </row>
    <row r="6" spans="1:14" ht="15.75" thickBot="1" x14ac:dyDescent="0.3">
      <c r="B6" s="80"/>
      <c r="C6" s="70"/>
      <c r="D6" s="70"/>
      <c r="E6" s="70"/>
      <c r="F6" s="70"/>
      <c r="G6" s="70"/>
      <c r="H6" s="70"/>
      <c r="I6" s="3" t="s">
        <v>9</v>
      </c>
      <c r="J6" s="70"/>
      <c r="K6" s="3" t="s">
        <v>9</v>
      </c>
      <c r="L6" s="70"/>
    </row>
    <row r="7" spans="1:14" ht="32.25" thickBot="1" x14ac:dyDescent="0.3">
      <c r="A7" t="s">
        <v>20</v>
      </c>
      <c r="B7" s="4" t="s">
        <v>10</v>
      </c>
      <c r="C7" s="6">
        <v>2610998</v>
      </c>
      <c r="D7">
        <v>54192.88</v>
      </c>
      <c r="E7" s="1"/>
      <c r="F7" s="1"/>
      <c r="G7" s="1"/>
      <c r="H7" s="1"/>
      <c r="I7" s="1"/>
      <c r="J7" s="1"/>
      <c r="K7" s="1"/>
      <c r="L7" s="1"/>
    </row>
    <row r="8" spans="1:14" ht="32.25" thickBot="1" x14ac:dyDescent="0.3">
      <c r="A8" t="s">
        <v>21</v>
      </c>
      <c r="B8" s="4" t="s">
        <v>11</v>
      </c>
      <c r="C8" s="1"/>
      <c r="D8" s="1"/>
      <c r="E8" s="6">
        <v>650000</v>
      </c>
      <c r="F8" s="8">
        <v>16415.48</v>
      </c>
      <c r="G8" s="1"/>
      <c r="H8" s="1"/>
      <c r="I8" s="1"/>
      <c r="J8" s="1"/>
      <c r="K8" s="1"/>
      <c r="L8" s="1"/>
    </row>
    <row r="9" spans="1:14" ht="32.25" thickBot="1" x14ac:dyDescent="0.3">
      <c r="A9" s="10" t="s">
        <v>22</v>
      </c>
      <c r="B9" s="4" t="s">
        <v>12</v>
      </c>
      <c r="C9" s="1"/>
      <c r="D9" s="1"/>
      <c r="E9" s="1"/>
      <c r="F9" s="1"/>
      <c r="G9" s="6">
        <v>2700000</v>
      </c>
      <c r="H9" s="8">
        <v>44437.5</v>
      </c>
      <c r="I9" s="1"/>
      <c r="J9" s="1"/>
      <c r="K9" s="1"/>
      <c r="L9" s="1"/>
    </row>
    <row r="10" spans="1:14" ht="32.25" thickBot="1" x14ac:dyDescent="0.3">
      <c r="A10" s="10" t="s">
        <v>23</v>
      </c>
      <c r="B10" s="4" t="s">
        <v>12</v>
      </c>
      <c r="C10" s="1"/>
      <c r="D10" s="1"/>
      <c r="E10" s="1"/>
      <c r="F10" s="1"/>
      <c r="G10" s="30">
        <v>6000000</v>
      </c>
      <c r="H10" s="8"/>
      <c r="I10" s="1"/>
      <c r="J10" s="1"/>
      <c r="K10" s="1"/>
      <c r="L10" s="1"/>
    </row>
    <row r="11" spans="1:14" ht="32.25" thickBot="1" x14ac:dyDescent="0.3">
      <c r="A11" s="10" t="s">
        <v>24</v>
      </c>
      <c r="B11" s="4" t="s">
        <v>13</v>
      </c>
      <c r="C11" s="1"/>
      <c r="D11" s="1"/>
      <c r="E11" s="1"/>
      <c r="F11" s="1"/>
      <c r="G11" s="7">
        <v>4089923.48</v>
      </c>
      <c r="H11" s="9">
        <v>44130.28</v>
      </c>
      <c r="I11" s="1"/>
      <c r="J11" s="1"/>
      <c r="K11" s="1"/>
      <c r="L11" s="1"/>
    </row>
    <row r="12" spans="1:14" ht="32.25" thickBot="1" x14ac:dyDescent="0.3">
      <c r="A12" s="10" t="s">
        <v>25</v>
      </c>
      <c r="B12" s="4" t="s">
        <v>13</v>
      </c>
      <c r="C12" s="5"/>
      <c r="D12" s="5"/>
      <c r="E12" s="5"/>
      <c r="F12" s="5"/>
      <c r="G12" s="31">
        <v>7795000</v>
      </c>
      <c r="H12" s="5"/>
      <c r="I12" s="5"/>
      <c r="J12" s="5"/>
      <c r="K12" s="5"/>
      <c r="L12" s="5"/>
    </row>
    <row r="13" spans="1:14" ht="15.75" thickBot="1" x14ac:dyDescent="0.3"/>
    <row r="14" spans="1:14" ht="15.75" thickBot="1" x14ac:dyDescent="0.3">
      <c r="A14" s="25"/>
      <c r="B14" s="12"/>
      <c r="C14" s="12"/>
      <c r="D14" s="26" t="s">
        <v>20</v>
      </c>
      <c r="E14" s="12"/>
      <c r="F14" s="27" t="s">
        <v>21</v>
      </c>
      <c r="G14" s="12"/>
      <c r="H14" s="26" t="s">
        <v>22</v>
      </c>
      <c r="I14" s="12"/>
      <c r="J14" s="28" t="s">
        <v>24</v>
      </c>
    </row>
    <row r="15" spans="1:14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</row>
    <row r="16" spans="1:14" x14ac:dyDescent="0.25">
      <c r="A16" s="17"/>
      <c r="B16" s="11" t="s">
        <v>14</v>
      </c>
      <c r="C16" s="11"/>
      <c r="D16" s="11">
        <v>10581.33</v>
      </c>
      <c r="E16" s="11"/>
      <c r="F16" s="11">
        <v>722.22</v>
      </c>
      <c r="G16" s="11"/>
      <c r="H16" s="11">
        <v>0</v>
      </c>
      <c r="I16" s="11"/>
      <c r="J16" s="18">
        <v>0</v>
      </c>
    </row>
    <row r="17" spans="1:10" x14ac:dyDescent="0.25">
      <c r="A17" s="17"/>
      <c r="B17" s="11" t="s">
        <v>15</v>
      </c>
      <c r="C17" s="11"/>
      <c r="D17" s="11">
        <v>14766.33</v>
      </c>
      <c r="E17" s="11"/>
      <c r="F17" s="11">
        <v>5529.52</v>
      </c>
      <c r="G17" s="11"/>
      <c r="H17" s="11">
        <v>0</v>
      </c>
      <c r="I17" s="11"/>
      <c r="J17" s="18">
        <v>0</v>
      </c>
    </row>
    <row r="18" spans="1:10" x14ac:dyDescent="0.25">
      <c r="A18" s="17"/>
      <c r="B18" s="11" t="s">
        <v>16</v>
      </c>
      <c r="C18" s="11"/>
      <c r="D18" s="11">
        <v>14308.7</v>
      </c>
      <c r="E18" s="11"/>
      <c r="F18" s="11">
        <v>5123.3</v>
      </c>
      <c r="G18" s="11"/>
      <c r="H18" s="11">
        <v>18562.5</v>
      </c>
      <c r="I18" s="11"/>
      <c r="J18" s="18">
        <v>0</v>
      </c>
    </row>
    <row r="19" spans="1:10" x14ac:dyDescent="0.25">
      <c r="A19" s="17"/>
      <c r="B19" s="11" t="s">
        <v>17</v>
      </c>
      <c r="C19" s="11"/>
      <c r="D19" s="11">
        <v>14536.52</v>
      </c>
      <c r="E19" s="11"/>
      <c r="F19" s="11">
        <v>5040.4399999999996</v>
      </c>
      <c r="G19" s="11"/>
      <c r="H19" s="11">
        <v>15750</v>
      </c>
      <c r="I19" s="11"/>
      <c r="J19" s="18">
        <v>25459.78</v>
      </c>
    </row>
    <row r="20" spans="1:10" x14ac:dyDescent="0.25">
      <c r="A20" s="17"/>
      <c r="B20" s="11" t="s">
        <v>18</v>
      </c>
      <c r="C20" s="16">
        <v>14999.61</v>
      </c>
      <c r="D20" s="11">
        <v>0</v>
      </c>
      <c r="E20" s="16">
        <v>4808.13</v>
      </c>
      <c r="F20" s="11">
        <v>0</v>
      </c>
      <c r="G20" s="16"/>
      <c r="H20" s="11">
        <v>10125</v>
      </c>
      <c r="I20" s="11"/>
      <c r="J20" s="18">
        <v>18670.5</v>
      </c>
    </row>
    <row r="21" spans="1:10" ht="15.75" thickBot="1" x14ac:dyDescent="0.3">
      <c r="A21" s="1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75" thickBot="1" x14ac:dyDescent="0.3">
      <c r="A22" s="13" t="s">
        <v>26</v>
      </c>
      <c r="B22" s="29">
        <f>SUM(D22:J22)</f>
        <v>159176.14000000001</v>
      </c>
      <c r="C22" s="14"/>
      <c r="D22" s="14">
        <f>SUM(D16:D21)</f>
        <v>54192.880000000005</v>
      </c>
      <c r="E22" s="14"/>
      <c r="F22" s="14">
        <f>SUM(F16:F21)</f>
        <v>16415.48</v>
      </c>
      <c r="G22" s="14"/>
      <c r="H22" s="14">
        <f>SUM(H16:H21)</f>
        <v>44437.5</v>
      </c>
      <c r="I22" s="14"/>
      <c r="J22" s="15">
        <f>SUM(J16:J21)</f>
        <v>44130.28</v>
      </c>
    </row>
  </sheetData>
  <mergeCells count="20">
    <mergeCell ref="G5:G6"/>
    <mergeCell ref="B3:B4"/>
    <mergeCell ref="C3:D3"/>
    <mergeCell ref="C4:D4"/>
    <mergeCell ref="E3:F3"/>
    <mergeCell ref="E4:F4"/>
    <mergeCell ref="G3:H3"/>
    <mergeCell ref="G4:H4"/>
    <mergeCell ref="B5:B6"/>
    <mergeCell ref="C5:C6"/>
    <mergeCell ref="D5:D6"/>
    <mergeCell ref="E5:E6"/>
    <mergeCell ref="F5:F6"/>
    <mergeCell ref="H5:H6"/>
    <mergeCell ref="J5:J6"/>
    <mergeCell ref="L5:L6"/>
    <mergeCell ref="I3:J3"/>
    <mergeCell ref="I4:J4"/>
    <mergeCell ref="K3:L3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A4" workbookViewId="0">
      <selection activeCell="F6" sqref="F6"/>
    </sheetView>
  </sheetViews>
  <sheetFormatPr defaultRowHeight="15" x14ac:dyDescent="0.25"/>
  <cols>
    <col min="1" max="1" width="5" style="10" customWidth="1"/>
    <col min="2" max="2" width="21.140625" style="10" customWidth="1"/>
    <col min="3" max="3" width="17.85546875" style="10" customWidth="1"/>
    <col min="4" max="4" width="17.42578125" style="10" customWidth="1"/>
    <col min="5" max="6" width="15.7109375" style="10" customWidth="1"/>
    <col min="7" max="7" width="17.85546875" style="10" customWidth="1"/>
    <col min="8" max="8" width="18.140625" style="10" customWidth="1"/>
    <col min="9" max="9" width="14.42578125" style="10" customWidth="1"/>
    <col min="10" max="10" width="9.85546875" style="10" customWidth="1"/>
    <col min="11" max="11" width="10.42578125" style="10" customWidth="1"/>
    <col min="12" max="12" width="15.140625" style="40" customWidth="1"/>
    <col min="13" max="13" width="17" style="64" customWidth="1"/>
    <col min="14" max="14" width="16" style="40" customWidth="1"/>
    <col min="15" max="15" width="14.28515625" style="53" customWidth="1"/>
    <col min="16" max="16" width="14" style="54" customWidth="1"/>
    <col min="17" max="16384" width="9.140625" style="10"/>
  </cols>
  <sheetData>
    <row r="1" spans="1:16" ht="20.25" x14ac:dyDescent="0.3">
      <c r="A1" s="41" t="s">
        <v>85</v>
      </c>
      <c r="B1" s="63"/>
    </row>
    <row r="2" spans="1:16" ht="18.75" x14ac:dyDescent="0.3">
      <c r="A2" s="35"/>
    </row>
    <row r="3" spans="1:16" ht="15" customHeight="1" x14ac:dyDescent="0.25">
      <c r="A3" s="83" t="s">
        <v>32</v>
      </c>
      <c r="B3" s="92" t="s">
        <v>33</v>
      </c>
      <c r="C3" s="83" t="s">
        <v>27</v>
      </c>
      <c r="D3" s="83" t="s">
        <v>28</v>
      </c>
      <c r="E3" s="83" t="s">
        <v>30</v>
      </c>
      <c r="F3" s="94" t="s">
        <v>86</v>
      </c>
      <c r="G3" s="83" t="s">
        <v>29</v>
      </c>
      <c r="H3" s="83" t="s">
        <v>63</v>
      </c>
      <c r="I3" s="83" t="s">
        <v>62</v>
      </c>
      <c r="J3" s="83" t="s">
        <v>31</v>
      </c>
      <c r="K3" s="83" t="s">
        <v>46</v>
      </c>
      <c r="L3" s="93" t="s">
        <v>67</v>
      </c>
      <c r="M3" s="90" t="s">
        <v>78</v>
      </c>
      <c r="N3" s="88" t="s">
        <v>81</v>
      </c>
      <c r="O3" s="91" t="s">
        <v>79</v>
      </c>
      <c r="P3" s="91" t="s">
        <v>80</v>
      </c>
    </row>
    <row r="4" spans="1:16" ht="33.75" customHeight="1" x14ac:dyDescent="0.25">
      <c r="A4" s="83"/>
      <c r="B4" s="92"/>
      <c r="C4" s="83"/>
      <c r="D4" s="83"/>
      <c r="E4" s="83"/>
      <c r="F4" s="95"/>
      <c r="G4" s="83"/>
      <c r="H4" s="83"/>
      <c r="I4" s="83"/>
      <c r="J4" s="83"/>
      <c r="K4" s="83"/>
      <c r="L4" s="93"/>
      <c r="M4" s="90"/>
      <c r="N4" s="89"/>
      <c r="O4" s="91"/>
      <c r="P4" s="91"/>
    </row>
    <row r="5" spans="1:16" ht="108.75" customHeight="1" x14ac:dyDescent="0.25">
      <c r="A5" s="34" t="s">
        <v>34</v>
      </c>
      <c r="B5" s="32" t="s">
        <v>68</v>
      </c>
      <c r="C5" s="33" t="s">
        <v>49</v>
      </c>
      <c r="D5" s="33" t="s">
        <v>44</v>
      </c>
      <c r="E5" s="32" t="s">
        <v>69</v>
      </c>
      <c r="F5" s="48" t="s">
        <v>89</v>
      </c>
      <c r="G5" s="33" t="s">
        <v>42</v>
      </c>
      <c r="H5" s="42">
        <v>2610998</v>
      </c>
      <c r="I5" s="46" t="s">
        <v>64</v>
      </c>
      <c r="J5" s="34">
        <v>72</v>
      </c>
      <c r="K5" s="34">
        <v>25</v>
      </c>
      <c r="L5" s="47">
        <v>97303.09</v>
      </c>
      <c r="M5" s="60">
        <v>213777.19</v>
      </c>
      <c r="N5" s="47">
        <f>L5+M5</f>
        <v>311080.28000000003</v>
      </c>
      <c r="O5" s="58">
        <f>200000*31.71</f>
        <v>6342000</v>
      </c>
      <c r="P5" s="58">
        <f>200000*26.76</f>
        <v>5352000</v>
      </c>
    </row>
    <row r="6" spans="1:16" ht="76.5" x14ac:dyDescent="0.25">
      <c r="A6" s="34" t="s">
        <v>35</v>
      </c>
      <c r="B6" s="32" t="s">
        <v>70</v>
      </c>
      <c r="C6" s="33" t="s">
        <v>38</v>
      </c>
      <c r="D6" s="33" t="s">
        <v>39</v>
      </c>
      <c r="E6" s="32" t="s">
        <v>71</v>
      </c>
      <c r="F6" s="48" t="s">
        <v>93</v>
      </c>
      <c r="G6" s="33" t="s">
        <v>41</v>
      </c>
      <c r="H6" s="42">
        <v>650000</v>
      </c>
      <c r="I6" s="32" t="s">
        <v>65</v>
      </c>
      <c r="J6" s="34">
        <v>24</v>
      </c>
      <c r="K6" s="34">
        <v>33</v>
      </c>
      <c r="L6" s="47">
        <v>29988.61</v>
      </c>
      <c r="M6" s="60">
        <v>28136.73</v>
      </c>
      <c r="N6" s="47">
        <f t="shared" ref="N6:N13" si="0">L6+M6</f>
        <v>58125.34</v>
      </c>
      <c r="O6" s="58">
        <f t="shared" ref="O6:O13" si="1">200000*31.71</f>
        <v>6342000</v>
      </c>
      <c r="P6" s="58">
        <f t="shared" ref="P6:P13" si="2">200000*26.76</f>
        <v>5352000</v>
      </c>
    </row>
    <row r="7" spans="1:16" ht="15.75" x14ac:dyDescent="0.25">
      <c r="A7" s="34" t="s">
        <v>36</v>
      </c>
      <c r="B7" s="83" t="s">
        <v>72</v>
      </c>
      <c r="C7" s="81" t="s">
        <v>50</v>
      </c>
      <c r="D7" s="81" t="s">
        <v>40</v>
      </c>
      <c r="E7" s="83" t="s">
        <v>73</v>
      </c>
      <c r="F7" s="48"/>
      <c r="G7" s="81" t="s">
        <v>43</v>
      </c>
      <c r="H7" s="42">
        <v>2700000</v>
      </c>
      <c r="I7" s="38">
        <v>0.15</v>
      </c>
      <c r="J7" s="34">
        <v>36</v>
      </c>
      <c r="K7" s="34">
        <v>20</v>
      </c>
      <c r="L7" s="47">
        <v>44437.5</v>
      </c>
      <c r="M7" s="65">
        <v>0</v>
      </c>
      <c r="N7" s="47"/>
      <c r="O7" s="58"/>
      <c r="P7" s="58"/>
    </row>
    <row r="8" spans="1:16" ht="38.25" customHeight="1" x14ac:dyDescent="0.25">
      <c r="A8" s="34" t="s">
        <v>48</v>
      </c>
      <c r="B8" s="82"/>
      <c r="C8" s="87"/>
      <c r="D8" s="82"/>
      <c r="E8" s="82"/>
      <c r="F8" s="48" t="s">
        <v>90</v>
      </c>
      <c r="G8" s="82"/>
      <c r="H8" s="42">
        <v>6000000</v>
      </c>
      <c r="I8" s="38">
        <v>0.15</v>
      </c>
      <c r="J8" s="34">
        <v>36</v>
      </c>
      <c r="K8" s="34">
        <v>20</v>
      </c>
      <c r="L8" s="49">
        <v>111869.26</v>
      </c>
      <c r="M8" s="60">
        <v>349632.35</v>
      </c>
      <c r="N8" s="47">
        <f>L7+L8+M8</f>
        <v>505939.11</v>
      </c>
      <c r="O8" s="58">
        <f t="shared" si="1"/>
        <v>6342000</v>
      </c>
      <c r="P8" s="58">
        <f t="shared" si="2"/>
        <v>5352000</v>
      </c>
    </row>
    <row r="9" spans="1:16" ht="39" customHeight="1" x14ac:dyDescent="0.25">
      <c r="A9" s="34" t="s">
        <v>37</v>
      </c>
      <c r="B9" s="83" t="s">
        <v>74</v>
      </c>
      <c r="C9" s="81" t="s">
        <v>51</v>
      </c>
      <c r="D9" s="81" t="s">
        <v>45</v>
      </c>
      <c r="E9" s="83" t="s">
        <v>73</v>
      </c>
      <c r="F9" s="48"/>
      <c r="G9" s="81" t="s">
        <v>43</v>
      </c>
      <c r="H9" s="42">
        <v>4089923.48</v>
      </c>
      <c r="I9" s="39">
        <v>0.14940000000000001</v>
      </c>
      <c r="J9" s="34">
        <v>24</v>
      </c>
      <c r="K9" s="34">
        <v>30</v>
      </c>
      <c r="L9" s="47">
        <v>44130.28</v>
      </c>
      <c r="M9" s="66">
        <v>0</v>
      </c>
      <c r="N9" s="47"/>
      <c r="O9" s="58"/>
      <c r="P9" s="58"/>
    </row>
    <row r="10" spans="1:16" ht="36" customHeight="1" x14ac:dyDescent="0.25">
      <c r="A10" s="34" t="s">
        <v>47</v>
      </c>
      <c r="B10" s="84"/>
      <c r="C10" s="85"/>
      <c r="D10" s="86"/>
      <c r="E10" s="82"/>
      <c r="F10" s="48" t="s">
        <v>91</v>
      </c>
      <c r="G10" s="82"/>
      <c r="H10" s="42">
        <v>7795000</v>
      </c>
      <c r="I10" s="39">
        <v>0.14696000000000001</v>
      </c>
      <c r="J10" s="34">
        <v>24</v>
      </c>
      <c r="K10" s="34">
        <v>30</v>
      </c>
      <c r="L10" s="49">
        <v>149580.85999999999</v>
      </c>
      <c r="M10" s="60">
        <v>436317.64</v>
      </c>
      <c r="N10" s="47">
        <f>L9+L10+M10</f>
        <v>630028.78</v>
      </c>
      <c r="O10" s="58">
        <f t="shared" si="1"/>
        <v>6342000</v>
      </c>
      <c r="P10" s="58">
        <f t="shared" si="2"/>
        <v>5352000</v>
      </c>
    </row>
    <row r="11" spans="1:16" ht="48.75" customHeight="1" x14ac:dyDescent="0.25">
      <c r="A11" s="34">
        <v>5</v>
      </c>
      <c r="B11" s="32" t="s">
        <v>75</v>
      </c>
      <c r="C11" s="50" t="s">
        <v>54</v>
      </c>
      <c r="D11" s="33" t="s">
        <v>55</v>
      </c>
      <c r="E11" s="32" t="s">
        <v>71</v>
      </c>
      <c r="F11" s="48" t="s">
        <v>92</v>
      </c>
      <c r="G11" s="33" t="s">
        <v>53</v>
      </c>
      <c r="H11" s="42">
        <v>737000</v>
      </c>
      <c r="I11" s="32" t="s">
        <v>66</v>
      </c>
      <c r="J11" s="34">
        <v>60</v>
      </c>
      <c r="K11" s="51">
        <v>0.30020000000000002</v>
      </c>
      <c r="L11" s="49">
        <v>21639.79</v>
      </c>
      <c r="M11" s="60">
        <v>56639.54</v>
      </c>
      <c r="N11" s="47">
        <f t="shared" si="0"/>
        <v>78279.33</v>
      </c>
      <c r="O11" s="58">
        <f t="shared" si="1"/>
        <v>6342000</v>
      </c>
      <c r="P11" s="58">
        <f t="shared" si="2"/>
        <v>5352000</v>
      </c>
    </row>
    <row r="12" spans="1:16" ht="81" customHeight="1" x14ac:dyDescent="0.25">
      <c r="A12" s="34">
        <v>6</v>
      </c>
      <c r="B12" s="32" t="s">
        <v>76</v>
      </c>
      <c r="C12" s="33" t="s">
        <v>56</v>
      </c>
      <c r="D12" s="33" t="s">
        <v>57</v>
      </c>
      <c r="E12" s="32" t="s">
        <v>77</v>
      </c>
      <c r="F12" s="48" t="s">
        <v>87</v>
      </c>
      <c r="G12" s="33" t="s">
        <v>84</v>
      </c>
      <c r="H12" s="42">
        <v>4000000</v>
      </c>
      <c r="I12" s="32" t="s">
        <v>82</v>
      </c>
      <c r="J12" s="34">
        <v>72</v>
      </c>
      <c r="K12" s="34">
        <v>50.33</v>
      </c>
      <c r="L12" s="49">
        <v>38397.39</v>
      </c>
      <c r="M12" s="57">
        <v>380390.40000000002</v>
      </c>
      <c r="N12" s="47">
        <f t="shared" si="0"/>
        <v>418787.79000000004</v>
      </c>
      <c r="O12" s="58">
        <f t="shared" si="1"/>
        <v>6342000</v>
      </c>
      <c r="P12" s="58">
        <f t="shared" si="2"/>
        <v>5352000</v>
      </c>
    </row>
    <row r="13" spans="1:16" ht="79.5" customHeight="1" x14ac:dyDescent="0.25">
      <c r="A13" s="34">
        <v>7</v>
      </c>
      <c r="B13" s="43" t="s">
        <v>61</v>
      </c>
      <c r="C13" s="36" t="s">
        <v>58</v>
      </c>
      <c r="D13" s="37" t="s">
        <v>60</v>
      </c>
      <c r="E13" s="32" t="s">
        <v>77</v>
      </c>
      <c r="F13" s="48" t="s">
        <v>88</v>
      </c>
      <c r="G13" s="33" t="s">
        <v>59</v>
      </c>
      <c r="H13" s="52">
        <v>2065000</v>
      </c>
      <c r="I13" s="32" t="s">
        <v>83</v>
      </c>
      <c r="J13" s="34">
        <v>36</v>
      </c>
      <c r="K13" s="34">
        <v>35.020000000000003</v>
      </c>
      <c r="L13" s="49">
        <v>10692.74</v>
      </c>
      <c r="M13" s="57">
        <v>177346.43</v>
      </c>
      <c r="N13" s="47">
        <f t="shared" si="0"/>
        <v>188039.16999999998</v>
      </c>
      <c r="O13" s="58">
        <f t="shared" si="1"/>
        <v>6342000</v>
      </c>
      <c r="P13" s="58">
        <f t="shared" si="2"/>
        <v>5352000</v>
      </c>
    </row>
    <row r="14" spans="1:16" ht="25.5" customHeight="1" x14ac:dyDescent="0.25">
      <c r="A14" s="55" t="s">
        <v>52</v>
      </c>
      <c r="B14" s="56"/>
      <c r="C14" s="56"/>
      <c r="D14" s="56"/>
      <c r="E14" s="56"/>
      <c r="F14" s="56"/>
      <c r="G14" s="56"/>
      <c r="H14" s="57">
        <f>SUM(H5:H13)</f>
        <v>30647921.48</v>
      </c>
      <c r="I14" s="59"/>
      <c r="J14" s="59"/>
      <c r="K14" s="59"/>
      <c r="L14" s="60">
        <f>SUM(L5:L11)</f>
        <v>498949.38999999996</v>
      </c>
      <c r="M14" s="61">
        <f>SUM(M5:M13)</f>
        <v>1642240.28</v>
      </c>
      <c r="N14" s="61"/>
      <c r="O14" s="62"/>
      <c r="P14" s="36"/>
    </row>
    <row r="20" spans="2:2" x14ac:dyDescent="0.25">
      <c r="B20" s="44"/>
    </row>
  </sheetData>
  <mergeCells count="26">
    <mergeCell ref="N3:N4"/>
    <mergeCell ref="A3:A4"/>
    <mergeCell ref="M3:M4"/>
    <mergeCell ref="O3:O4"/>
    <mergeCell ref="P3:P4"/>
    <mergeCell ref="B3:B4"/>
    <mergeCell ref="C3:C4"/>
    <mergeCell ref="D3:D4"/>
    <mergeCell ref="E3:E4"/>
    <mergeCell ref="G3:G4"/>
    <mergeCell ref="H3:H4"/>
    <mergeCell ref="J3:J4"/>
    <mergeCell ref="K3:K4"/>
    <mergeCell ref="L3:L4"/>
    <mergeCell ref="I3:I4"/>
    <mergeCell ref="F3:F4"/>
    <mergeCell ref="G7:G8"/>
    <mergeCell ref="B9:B10"/>
    <mergeCell ref="C9:C10"/>
    <mergeCell ref="D9:D10"/>
    <mergeCell ref="E9:E10"/>
    <mergeCell ref="G9:G10"/>
    <mergeCell ref="B7:B8"/>
    <mergeCell ref="C7:C8"/>
    <mergeCell ref="D7:D8"/>
    <mergeCell ref="E7:E8"/>
  </mergeCells>
  <pageMargins left="1" right="1" top="1" bottom="1" header="0.5" footer="0.5"/>
  <pageSetup paperSize="9" scale="5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topLeftCell="A7" workbookViewId="0">
      <selection activeCell="M9" sqref="M9"/>
    </sheetView>
  </sheetViews>
  <sheetFormatPr defaultRowHeight="15" x14ac:dyDescent="0.25"/>
  <cols>
    <col min="1" max="1" width="5" style="10" customWidth="1"/>
    <col min="2" max="2" width="21.140625" style="10" customWidth="1"/>
    <col min="3" max="3" width="17.85546875" style="10" customWidth="1"/>
    <col min="4" max="4" width="17.42578125" style="10" customWidth="1"/>
    <col min="5" max="6" width="15.7109375" style="10" customWidth="1"/>
    <col min="7" max="7" width="17.85546875" style="10" customWidth="1"/>
    <col min="8" max="8" width="18.140625" style="10" customWidth="1"/>
    <col min="9" max="9" width="14.42578125" style="10" customWidth="1"/>
    <col min="10" max="10" width="9.85546875" style="10" customWidth="1"/>
    <col min="11" max="11" width="10.42578125" style="10" customWidth="1"/>
    <col min="12" max="12" width="15.140625" style="40" hidden="1" customWidth="1"/>
    <col min="13" max="13" width="16.42578125" style="40" customWidth="1"/>
    <col min="14" max="14" width="17" style="64" customWidth="1"/>
    <col min="15" max="15" width="16" style="40" hidden="1" customWidth="1"/>
    <col min="16" max="16" width="14.28515625" style="53" hidden="1" customWidth="1"/>
    <col min="17" max="17" width="14" style="54" hidden="1" customWidth="1"/>
    <col min="18" max="16384" width="9.140625" style="10"/>
  </cols>
  <sheetData>
    <row r="1" spans="1:17" ht="20.25" x14ac:dyDescent="0.3">
      <c r="A1" s="41" t="s">
        <v>85</v>
      </c>
      <c r="B1" s="63"/>
    </row>
    <row r="2" spans="1:17" ht="18.75" x14ac:dyDescent="0.3">
      <c r="A2" s="35"/>
    </row>
    <row r="3" spans="1:17" ht="15" customHeight="1" x14ac:dyDescent="0.25">
      <c r="A3" s="83" t="s">
        <v>32</v>
      </c>
      <c r="B3" s="92" t="s">
        <v>33</v>
      </c>
      <c r="C3" s="83" t="s">
        <v>27</v>
      </c>
      <c r="D3" s="83" t="s">
        <v>28</v>
      </c>
      <c r="E3" s="83" t="s">
        <v>30</v>
      </c>
      <c r="F3" s="94" t="s">
        <v>86</v>
      </c>
      <c r="G3" s="83" t="s">
        <v>29</v>
      </c>
      <c r="H3" s="83" t="s">
        <v>63</v>
      </c>
      <c r="I3" s="83" t="s">
        <v>62</v>
      </c>
      <c r="J3" s="83" t="s">
        <v>31</v>
      </c>
      <c r="K3" s="83" t="s">
        <v>46</v>
      </c>
      <c r="L3" s="93" t="s">
        <v>67</v>
      </c>
      <c r="M3" s="88" t="s">
        <v>94</v>
      </c>
      <c r="N3" s="90" t="s">
        <v>95</v>
      </c>
      <c r="O3" s="88" t="s">
        <v>81</v>
      </c>
      <c r="P3" s="91" t="s">
        <v>79</v>
      </c>
      <c r="Q3" s="91" t="s">
        <v>80</v>
      </c>
    </row>
    <row r="4" spans="1:17" ht="45.75" customHeight="1" x14ac:dyDescent="0.25">
      <c r="A4" s="83"/>
      <c r="B4" s="92"/>
      <c r="C4" s="83"/>
      <c r="D4" s="83"/>
      <c r="E4" s="83"/>
      <c r="F4" s="95"/>
      <c r="G4" s="83"/>
      <c r="H4" s="83"/>
      <c r="I4" s="83"/>
      <c r="J4" s="83"/>
      <c r="K4" s="83"/>
      <c r="L4" s="93"/>
      <c r="M4" s="89"/>
      <c r="N4" s="90"/>
      <c r="O4" s="89"/>
      <c r="P4" s="91"/>
      <c r="Q4" s="91"/>
    </row>
    <row r="5" spans="1:17" ht="108.75" customHeight="1" x14ac:dyDescent="0.25">
      <c r="A5" s="34" t="s">
        <v>34</v>
      </c>
      <c r="B5" s="45" t="s">
        <v>68</v>
      </c>
      <c r="C5" s="48" t="s">
        <v>49</v>
      </c>
      <c r="D5" s="48" t="s">
        <v>44</v>
      </c>
      <c r="E5" s="45" t="s">
        <v>69</v>
      </c>
      <c r="F5" s="48" t="s">
        <v>89</v>
      </c>
      <c r="G5" s="48" t="s">
        <v>42</v>
      </c>
      <c r="H5" s="42">
        <v>2610998</v>
      </c>
      <c r="I5" s="46" t="s">
        <v>64</v>
      </c>
      <c r="J5" s="34">
        <v>72</v>
      </c>
      <c r="K5" s="34">
        <v>25</v>
      </c>
      <c r="L5" s="47">
        <v>97303.09</v>
      </c>
      <c r="M5" s="47">
        <v>427554.38</v>
      </c>
      <c r="N5" s="60">
        <f>M5/2</f>
        <v>213777.19</v>
      </c>
      <c r="O5" s="47">
        <f>L5+N5</f>
        <v>311080.28000000003</v>
      </c>
      <c r="P5" s="58">
        <f>200000*31.71</f>
        <v>6342000</v>
      </c>
      <c r="Q5" s="58">
        <f>200000*26.76</f>
        <v>5352000</v>
      </c>
    </row>
    <row r="6" spans="1:17" ht="76.5" x14ac:dyDescent="0.25">
      <c r="A6" s="34" t="s">
        <v>35</v>
      </c>
      <c r="B6" s="45" t="s">
        <v>70</v>
      </c>
      <c r="C6" s="48" t="s">
        <v>38</v>
      </c>
      <c r="D6" s="48" t="s">
        <v>39</v>
      </c>
      <c r="E6" s="45" t="s">
        <v>71</v>
      </c>
      <c r="F6" s="48" t="s">
        <v>93</v>
      </c>
      <c r="G6" s="48" t="s">
        <v>41</v>
      </c>
      <c r="H6" s="42">
        <v>650000</v>
      </c>
      <c r="I6" s="45" t="s">
        <v>65</v>
      </c>
      <c r="J6" s="34">
        <v>24</v>
      </c>
      <c r="K6" s="34">
        <v>33</v>
      </c>
      <c r="L6" s="47">
        <v>29988.61</v>
      </c>
      <c r="M6" s="47">
        <v>56273.45</v>
      </c>
      <c r="N6" s="60">
        <f t="shared" ref="N6:N11" si="0">M6/2</f>
        <v>28136.724999999999</v>
      </c>
      <c r="O6" s="47">
        <f t="shared" ref="O6:O11" si="1">L6+N6</f>
        <v>58125.334999999999</v>
      </c>
      <c r="P6" s="58">
        <f t="shared" ref="P6:P11" si="2">200000*31.71</f>
        <v>6342000</v>
      </c>
      <c r="Q6" s="58">
        <f t="shared" ref="Q6:Q11" si="3">200000*26.76</f>
        <v>5352000</v>
      </c>
    </row>
    <row r="7" spans="1:17" ht="45" customHeight="1" x14ac:dyDescent="0.25">
      <c r="A7" s="34" t="s">
        <v>36</v>
      </c>
      <c r="B7" s="68" t="s">
        <v>72</v>
      </c>
      <c r="C7" s="67" t="s">
        <v>50</v>
      </c>
      <c r="D7" s="67" t="s">
        <v>40</v>
      </c>
      <c r="E7" s="68" t="s">
        <v>73</v>
      </c>
      <c r="F7" s="48" t="s">
        <v>90</v>
      </c>
      <c r="G7" s="67" t="s">
        <v>43</v>
      </c>
      <c r="H7" s="42">
        <v>6000000</v>
      </c>
      <c r="I7" s="38">
        <v>0.15</v>
      </c>
      <c r="J7" s="34">
        <v>36</v>
      </c>
      <c r="K7" s="34">
        <v>20</v>
      </c>
      <c r="L7" s="49">
        <v>111869.26</v>
      </c>
      <c r="M7" s="49">
        <v>699264.68</v>
      </c>
      <c r="N7" s="60">
        <f t="shared" si="0"/>
        <v>349632.34</v>
      </c>
      <c r="O7" s="47">
        <f t="shared" si="1"/>
        <v>461501.60000000003</v>
      </c>
      <c r="P7" s="58">
        <f t="shared" si="2"/>
        <v>6342000</v>
      </c>
      <c r="Q7" s="58">
        <f t="shared" si="3"/>
        <v>5352000</v>
      </c>
    </row>
    <row r="8" spans="1:17" ht="45.75" customHeight="1" x14ac:dyDescent="0.25">
      <c r="A8" s="34" t="s">
        <v>37</v>
      </c>
      <c r="B8" s="68" t="s">
        <v>74</v>
      </c>
      <c r="C8" s="67" t="s">
        <v>51</v>
      </c>
      <c r="D8" s="67" t="s">
        <v>45</v>
      </c>
      <c r="E8" s="68" t="s">
        <v>73</v>
      </c>
      <c r="F8" s="48" t="s">
        <v>91</v>
      </c>
      <c r="G8" s="67" t="s">
        <v>43</v>
      </c>
      <c r="H8" s="42">
        <v>7795000</v>
      </c>
      <c r="I8" s="39">
        <v>0.14696000000000001</v>
      </c>
      <c r="J8" s="34">
        <v>24</v>
      </c>
      <c r="K8" s="34">
        <v>30</v>
      </c>
      <c r="L8" s="49">
        <v>149580.85999999999</v>
      </c>
      <c r="M8" s="49">
        <v>872635.25</v>
      </c>
      <c r="N8" s="60">
        <f t="shared" si="0"/>
        <v>436317.625</v>
      </c>
      <c r="O8" s="47">
        <f t="shared" si="1"/>
        <v>585898.48499999999</v>
      </c>
      <c r="P8" s="58">
        <f t="shared" si="2"/>
        <v>6342000</v>
      </c>
      <c r="Q8" s="58">
        <f t="shared" si="3"/>
        <v>5352000</v>
      </c>
    </row>
    <row r="9" spans="1:17" ht="48.75" customHeight="1" x14ac:dyDescent="0.25">
      <c r="A9" s="34">
        <v>5</v>
      </c>
      <c r="B9" s="45" t="s">
        <v>75</v>
      </c>
      <c r="C9" s="50" t="s">
        <v>54</v>
      </c>
      <c r="D9" s="48" t="s">
        <v>55</v>
      </c>
      <c r="E9" s="45" t="s">
        <v>71</v>
      </c>
      <c r="F9" s="48" t="s">
        <v>92</v>
      </c>
      <c r="G9" s="48" t="s">
        <v>53</v>
      </c>
      <c r="H9" s="42">
        <v>737000</v>
      </c>
      <c r="I9" s="45" t="s">
        <v>66</v>
      </c>
      <c r="J9" s="34">
        <v>60</v>
      </c>
      <c r="K9" s="51">
        <v>0.30020000000000002</v>
      </c>
      <c r="L9" s="49">
        <v>21639.79</v>
      </c>
      <c r="M9" s="49">
        <v>113279.07</v>
      </c>
      <c r="N9" s="60">
        <f t="shared" si="0"/>
        <v>56639.535000000003</v>
      </c>
      <c r="O9" s="47">
        <f t="shared" si="1"/>
        <v>78279.325000000012</v>
      </c>
      <c r="P9" s="58">
        <f t="shared" si="2"/>
        <v>6342000</v>
      </c>
      <c r="Q9" s="58">
        <f t="shared" si="3"/>
        <v>5352000</v>
      </c>
    </row>
    <row r="10" spans="1:17" ht="81" customHeight="1" x14ac:dyDescent="0.25">
      <c r="A10" s="34">
        <v>6</v>
      </c>
      <c r="B10" s="45" t="s">
        <v>76</v>
      </c>
      <c r="C10" s="48" t="s">
        <v>56</v>
      </c>
      <c r="D10" s="48" t="s">
        <v>57</v>
      </c>
      <c r="E10" s="45" t="s">
        <v>77</v>
      </c>
      <c r="F10" s="48" t="s">
        <v>87</v>
      </c>
      <c r="G10" s="48" t="s">
        <v>84</v>
      </c>
      <c r="H10" s="42">
        <v>4000000</v>
      </c>
      <c r="I10" s="45" t="s">
        <v>82</v>
      </c>
      <c r="J10" s="34">
        <v>72</v>
      </c>
      <c r="K10" s="34">
        <v>50.33</v>
      </c>
      <c r="L10" s="49">
        <v>38397.39</v>
      </c>
      <c r="M10" s="49">
        <v>760780.79</v>
      </c>
      <c r="N10" s="60">
        <f t="shared" si="0"/>
        <v>380390.39500000002</v>
      </c>
      <c r="O10" s="47">
        <f t="shared" si="1"/>
        <v>418787.78500000003</v>
      </c>
      <c r="P10" s="58">
        <f t="shared" si="2"/>
        <v>6342000</v>
      </c>
      <c r="Q10" s="58">
        <f t="shared" si="3"/>
        <v>5352000</v>
      </c>
    </row>
    <row r="11" spans="1:17" ht="79.5" customHeight="1" x14ac:dyDescent="0.25">
      <c r="A11" s="34">
        <v>7</v>
      </c>
      <c r="B11" s="43" t="s">
        <v>61</v>
      </c>
      <c r="C11" s="36" t="s">
        <v>58</v>
      </c>
      <c r="D11" s="37" t="s">
        <v>60</v>
      </c>
      <c r="E11" s="45" t="s">
        <v>77</v>
      </c>
      <c r="F11" s="48" t="s">
        <v>88</v>
      </c>
      <c r="G11" s="48" t="s">
        <v>59</v>
      </c>
      <c r="H11" s="52">
        <v>2065000</v>
      </c>
      <c r="I11" s="45" t="s">
        <v>83</v>
      </c>
      <c r="J11" s="34">
        <v>36</v>
      </c>
      <c r="K11" s="34">
        <v>35.020000000000003</v>
      </c>
      <c r="L11" s="49">
        <v>10692.74</v>
      </c>
      <c r="M11" s="49">
        <v>354692.85</v>
      </c>
      <c r="N11" s="60">
        <f t="shared" si="0"/>
        <v>177346.42499999999</v>
      </c>
      <c r="O11" s="47">
        <f t="shared" si="1"/>
        <v>188039.16499999998</v>
      </c>
      <c r="P11" s="58">
        <f t="shared" si="2"/>
        <v>6342000</v>
      </c>
      <c r="Q11" s="58">
        <f t="shared" si="3"/>
        <v>5352000</v>
      </c>
    </row>
    <row r="12" spans="1:17" ht="25.5" customHeight="1" x14ac:dyDescent="0.25">
      <c r="A12" s="55" t="s">
        <v>52</v>
      </c>
      <c r="B12" s="56"/>
      <c r="C12" s="56"/>
      <c r="D12" s="56"/>
      <c r="E12" s="56"/>
      <c r="F12" s="56"/>
      <c r="G12" s="56"/>
      <c r="H12" s="57">
        <f>SUM(H5:H11)</f>
        <v>23857998</v>
      </c>
      <c r="I12" s="59"/>
      <c r="J12" s="59"/>
      <c r="K12" s="59"/>
      <c r="L12" s="60">
        <f>SUM(L5:L9)</f>
        <v>410381.60999999993</v>
      </c>
      <c r="M12" s="60">
        <f>SUM(M5:M11)</f>
        <v>3284480.47</v>
      </c>
      <c r="N12" s="61">
        <f>SUM(N5:N11)</f>
        <v>1642240.2350000001</v>
      </c>
      <c r="O12" s="61"/>
      <c r="P12" s="62"/>
      <c r="Q12" s="36"/>
    </row>
    <row r="18" spans="2:2" x14ac:dyDescent="0.25">
      <c r="B18" s="44"/>
    </row>
  </sheetData>
  <mergeCells count="17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N3:N4"/>
    <mergeCell ref="O3:O4"/>
    <mergeCell ref="P3:P4"/>
    <mergeCell ref="Q3:Q4"/>
  </mergeCells>
  <pageMargins left="1" right="1" top="1" bottom="1" header="0.5" footer="0.5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15.11.2019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Борсук Роман Віталійович</dc:creator>
  <cp:lastModifiedBy>Лобуренко Наталія Олександрівна</cp:lastModifiedBy>
  <cp:lastPrinted>2019-11-15T08:05:30Z</cp:lastPrinted>
  <dcterms:created xsi:type="dcterms:W3CDTF">2018-09-12T07:35:13Z</dcterms:created>
  <dcterms:modified xsi:type="dcterms:W3CDTF">2019-11-15T13:48:23Z</dcterms:modified>
</cp:coreProperties>
</file>